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ml.chartshape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55" windowHeight="7245" activeTab="5"/>
  </bookViews>
  <sheets>
    <sheet name="Summary" sheetId="14" r:id="rId1"/>
    <sheet name="Attendance" sheetId="2" r:id="rId2"/>
    <sheet name="Smileys" sheetId="1" state="hidden" r:id="rId3"/>
    <sheet name="Smileys final" sheetId="18" r:id="rId4"/>
    <sheet name="Parents' evaluations" sheetId="4" r:id="rId5"/>
    <sheet name="Parent's attendance" sheetId="3" r:id="rId6"/>
    <sheet name="FGD Analysis compiled" sheetId="12" r:id="rId7"/>
    <sheet name="FGD Analysis" sheetId="11" r:id="rId8"/>
    <sheet name="Field Coor's reports comb" sheetId="7" r:id="rId9"/>
    <sheet name="Photomonitoring" sheetId="8" r:id="rId10"/>
    <sheet name="Eval of facilitator train" sheetId="13" r:id="rId11"/>
    <sheet name="Ark1" sheetId="15" r:id="rId12"/>
  </sheets>
  <externalReferences>
    <externalReference r:id="rId13"/>
  </externalReferences>
  <definedNames>
    <definedName name="_xlnm.Print_Area" localSheetId="1">Attendance!$A$1:$P$121</definedName>
    <definedName name="_xlnm.Print_Area" localSheetId="7">'FGD Analysis'!$A$1:$A$68</definedName>
    <definedName name="_xlnm.Print_Area" localSheetId="8">'Field Coor''s reports comb'!$A$1:$B$44</definedName>
    <definedName name="_xlnm.Print_Area" localSheetId="5">'Parent''s attendance'!$A$1:$N$108</definedName>
    <definedName name="_xlnm.Print_Area" localSheetId="4">'Parents'' evaluations'!$A$1:$R$217</definedName>
    <definedName name="_xlnm.Print_Area" localSheetId="9">Photomonitoring!$A$1:$D$31</definedName>
    <definedName name="_xlnm.Print_Area" localSheetId="2">Smileys!$A$1:$K$89</definedName>
  </definedNames>
  <calcPr calcId="125725"/>
</workbook>
</file>

<file path=xl/calcChain.xml><?xml version="1.0" encoding="utf-8"?>
<calcChain xmlns="http://schemas.openxmlformats.org/spreadsheetml/2006/main">
  <c r="H60" i="18"/>
  <c r="G59"/>
  <c r="F59"/>
  <c r="E59"/>
  <c r="D59"/>
  <c r="C59"/>
  <c r="I59" s="1"/>
  <c r="G58"/>
  <c r="F58"/>
  <c r="E58"/>
  <c r="D58"/>
  <c r="I58" s="1"/>
  <c r="C58"/>
  <c r="G57"/>
  <c r="F57"/>
  <c r="E57"/>
  <c r="D57"/>
  <c r="C57"/>
  <c r="G56"/>
  <c r="F56"/>
  <c r="E56"/>
  <c r="D56"/>
  <c r="C56"/>
  <c r="G55"/>
  <c r="F55"/>
  <c r="E55"/>
  <c r="D55"/>
  <c r="C55"/>
  <c r="I55" s="1"/>
  <c r="G54"/>
  <c r="F54"/>
  <c r="E54"/>
  <c r="D54"/>
  <c r="I54" s="1"/>
  <c r="C54"/>
  <c r="G53"/>
  <c r="F53"/>
  <c r="E53"/>
  <c r="D53"/>
  <c r="C53"/>
  <c r="G52"/>
  <c r="G60" s="1"/>
  <c r="F52"/>
  <c r="E52"/>
  <c r="D52"/>
  <c r="C52"/>
  <c r="C60" s="1"/>
  <c r="H24"/>
  <c r="G24"/>
  <c r="F24"/>
  <c r="E24"/>
  <c r="D24"/>
  <c r="C24"/>
  <c r="I23"/>
  <c r="I22"/>
  <c r="I21"/>
  <c r="I20"/>
  <c r="I19"/>
  <c r="I18"/>
  <c r="I17"/>
  <c r="I16"/>
  <c r="H5"/>
  <c r="F60" l="1"/>
  <c r="I24"/>
  <c r="E60"/>
  <c r="I56"/>
  <c r="I57"/>
  <c r="I52"/>
  <c r="I60" s="1"/>
  <c r="I53"/>
  <c r="D60"/>
  <c r="H31" i="15" l="1"/>
  <c r="D31"/>
  <c r="N30"/>
  <c r="H30"/>
  <c r="N29"/>
  <c r="H29"/>
  <c r="N28"/>
  <c r="H28"/>
  <c r="F11"/>
  <c r="F10"/>
  <c r="F5"/>
  <c r="J14" i="2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3"/>
  <c r="F41" i="14" l="1"/>
  <c r="E41"/>
  <c r="F40"/>
  <c r="E40"/>
  <c r="F39"/>
  <c r="E39"/>
  <c r="F38"/>
  <c r="E38"/>
  <c r="F37"/>
  <c r="E37"/>
  <c r="F34"/>
  <c r="E34"/>
  <c r="F33"/>
  <c r="E33"/>
  <c r="F32"/>
  <c r="E32"/>
  <c r="F31"/>
  <c r="E31"/>
  <c r="H27"/>
  <c r="D27"/>
  <c r="M26"/>
  <c r="H26"/>
  <c r="M25"/>
  <c r="H25"/>
  <c r="M24"/>
  <c r="H24"/>
  <c r="H14"/>
  <c r="F10"/>
  <c r="H61" i="1" l="1"/>
  <c r="E55"/>
  <c r="G60"/>
  <c r="F60"/>
  <c r="E60"/>
  <c r="D60"/>
  <c r="C60"/>
  <c r="G59"/>
  <c r="F59"/>
  <c r="E59"/>
  <c r="D59"/>
  <c r="C59"/>
  <c r="G58"/>
  <c r="F58"/>
  <c r="E58"/>
  <c r="D58"/>
  <c r="C58"/>
  <c r="G57"/>
  <c r="F57"/>
  <c r="E57"/>
  <c r="D57"/>
  <c r="C57"/>
  <c r="G56"/>
  <c r="F56"/>
  <c r="E56"/>
  <c r="D56"/>
  <c r="C56"/>
  <c r="G55"/>
  <c r="F55"/>
  <c r="D55"/>
  <c r="C55"/>
  <c r="G54"/>
  <c r="F54"/>
  <c r="E54"/>
  <c r="D54"/>
  <c r="C54"/>
  <c r="G53"/>
  <c r="F53"/>
  <c r="E53"/>
  <c r="D53"/>
  <c r="C53"/>
  <c r="I17"/>
  <c r="I18"/>
  <c r="I19"/>
  <c r="I20"/>
  <c r="I21"/>
  <c r="I22"/>
  <c r="I23"/>
  <c r="I24"/>
  <c r="C25"/>
  <c r="D25"/>
  <c r="E25"/>
  <c r="F25"/>
  <c r="G25"/>
  <c r="H25"/>
  <c r="H5"/>
  <c r="F4" i="2"/>
  <c r="I116"/>
  <c r="F10"/>
  <c r="M113"/>
  <c r="M114" s="1"/>
  <c r="F9" s="1"/>
  <c r="N113"/>
  <c r="N114" s="1"/>
  <c r="L113"/>
  <c r="K113"/>
  <c r="I58" i="1" l="1"/>
  <c r="F61"/>
  <c r="E61"/>
  <c r="D61"/>
  <c r="I55"/>
  <c r="I56"/>
  <c r="I60"/>
  <c r="C61"/>
  <c r="G61"/>
  <c r="I59"/>
  <c r="I54"/>
  <c r="I57"/>
  <c r="I53"/>
  <c r="I25"/>
  <c r="E15" i="4"/>
  <c r="E14"/>
  <c r="E8"/>
  <c r="E6"/>
  <c r="F8"/>
  <c r="F15"/>
  <c r="F14"/>
  <c r="F13"/>
  <c r="E13"/>
  <c r="E12"/>
  <c r="F12"/>
  <c r="F11"/>
  <c r="E11"/>
  <c r="F7"/>
  <c r="E7"/>
  <c r="F6"/>
  <c r="F5"/>
  <c r="E5"/>
  <c r="I61" i="1" l="1"/>
  <c r="P216" i="4" l="1"/>
  <c r="O216"/>
  <c r="L216"/>
  <c r="K216"/>
  <c r="H216"/>
  <c r="G216"/>
  <c r="D216"/>
  <c r="C216"/>
  <c r="D215"/>
  <c r="E215"/>
  <c r="F215"/>
  <c r="G215"/>
  <c r="H215"/>
  <c r="I215"/>
  <c r="J215"/>
  <c r="K215"/>
  <c r="L215"/>
  <c r="M215"/>
  <c r="N215"/>
  <c r="O215"/>
  <c r="P215"/>
  <c r="Q215"/>
  <c r="R215"/>
  <c r="C215"/>
  <c r="R141"/>
  <c r="Q141"/>
  <c r="P141"/>
  <c r="O141"/>
  <c r="N141"/>
  <c r="M141"/>
  <c r="L141"/>
  <c r="K141"/>
  <c r="J141"/>
  <c r="I141"/>
  <c r="H141"/>
  <c r="G141"/>
  <c r="F141"/>
  <c r="E141"/>
  <c r="D141"/>
  <c r="C141"/>
  <c r="R142"/>
  <c r="Q142"/>
  <c r="P142"/>
  <c r="O142"/>
  <c r="N142"/>
  <c r="M142"/>
  <c r="L142"/>
  <c r="K142"/>
  <c r="J142"/>
  <c r="I142"/>
  <c r="H142"/>
  <c r="G142"/>
  <c r="D142"/>
  <c r="C142"/>
  <c r="L79"/>
  <c r="K79"/>
  <c r="H79"/>
  <c r="G79"/>
  <c r="G78"/>
  <c r="H78"/>
  <c r="I78"/>
  <c r="J78"/>
  <c r="K78"/>
  <c r="L78"/>
  <c r="M78"/>
  <c r="N78"/>
  <c r="O78"/>
  <c r="P78"/>
  <c r="Q78"/>
  <c r="R78"/>
  <c r="D78"/>
  <c r="E78"/>
  <c r="F78"/>
  <c r="C78"/>
  <c r="C9" i="3"/>
  <c r="L8"/>
  <c r="L7"/>
  <c r="L6"/>
  <c r="G9"/>
  <c r="G8"/>
  <c r="G7"/>
  <c r="G6"/>
  <c r="B44"/>
  <c r="D40"/>
  <c r="C40"/>
  <c r="B103"/>
  <c r="M101"/>
  <c r="H106"/>
  <c r="C99"/>
  <c r="N55"/>
  <c r="M55"/>
  <c r="I39"/>
  <c r="H39"/>
  <c r="F113" i="2"/>
  <c r="C114"/>
  <c r="B114"/>
  <c r="C113"/>
  <c r="D113"/>
  <c r="E113"/>
  <c r="G113"/>
  <c r="H113"/>
  <c r="I113"/>
  <c r="B113"/>
  <c r="C41" i="3" l="1"/>
  <c r="M56"/>
  <c r="H40"/>
</calcChain>
</file>

<file path=xl/sharedStrings.xml><?xml version="1.0" encoding="utf-8"?>
<sst xmlns="http://schemas.openxmlformats.org/spreadsheetml/2006/main" count="917" uniqueCount="295">
  <si>
    <t>SUM:</t>
  </si>
  <si>
    <t>Blank</t>
  </si>
  <si>
    <t>Total # of children</t>
  </si>
  <si>
    <t>Very happy</t>
  </si>
  <si>
    <t>Happy</t>
  </si>
  <si>
    <t>In between</t>
  </si>
  <si>
    <t>Unhappy</t>
  </si>
  <si>
    <t>Kolonne1</t>
  </si>
  <si>
    <t>Name</t>
  </si>
  <si>
    <t>Wshop     1</t>
  </si>
  <si>
    <t>Wshop     2</t>
  </si>
  <si>
    <t>Wshop     3</t>
  </si>
  <si>
    <t>Wshop     4</t>
  </si>
  <si>
    <t>Wshop     5</t>
  </si>
  <si>
    <t>Wshop     6</t>
  </si>
  <si>
    <t>Wshop     7</t>
  </si>
  <si>
    <t>Wshop     8</t>
  </si>
  <si>
    <t xml:space="preserve">Children Attendance List </t>
  </si>
  <si>
    <t>S/N</t>
  </si>
  <si>
    <t>Name in full</t>
  </si>
  <si>
    <t>Sex</t>
  </si>
  <si>
    <t>M</t>
  </si>
  <si>
    <t>F</t>
  </si>
  <si>
    <t xml:space="preserve">  </t>
  </si>
  <si>
    <t>TOTAL</t>
  </si>
  <si>
    <t>Parent</t>
  </si>
  <si>
    <t>You are</t>
  </si>
  <si>
    <t>a father</t>
  </si>
  <si>
    <t>a mother</t>
  </si>
  <si>
    <t>?</t>
  </si>
  <si>
    <t>#</t>
  </si>
  <si>
    <t>? (blank)</t>
  </si>
  <si>
    <t>Pariak</t>
  </si>
  <si>
    <t>In percent</t>
  </si>
  <si>
    <t>Date</t>
  </si>
  <si>
    <t>Metting no:</t>
  </si>
  <si>
    <t xml:space="preserve">Venue: </t>
  </si>
  <si>
    <t>Workshop number:</t>
  </si>
  <si>
    <t xml:space="preserve">Does he/she have all the material needed? </t>
  </si>
  <si>
    <t>Total participants</t>
  </si>
  <si>
    <t>M/F ratio</t>
  </si>
  <si>
    <t>%</t>
  </si>
  <si>
    <t>Attendance Meeting 1</t>
  </si>
  <si>
    <t>TOTAL ATTENDANCE BOTH SCHOOLS</t>
  </si>
  <si>
    <t>Attendance Meeting 2</t>
  </si>
  <si>
    <t>Attendance Meeting 3</t>
  </si>
  <si>
    <t>Ratio of completion of parents' evaluation</t>
  </si>
  <si>
    <t>Meeting 1</t>
  </si>
  <si>
    <t>Meeting 2</t>
  </si>
  <si>
    <t>Meeting 3</t>
  </si>
  <si>
    <t xml:space="preserve">Female ratio </t>
  </si>
  <si>
    <t>Maluak</t>
  </si>
  <si>
    <t>Explanation</t>
  </si>
  <si>
    <t>Picture #</t>
  </si>
  <si>
    <t>It is a very good game and it teach us how to throw the ball</t>
  </si>
  <si>
    <t>If we know ourselves we can walk together</t>
  </si>
  <si>
    <t>We are feeling happy</t>
  </si>
  <si>
    <t>the radio in the map gives us news</t>
  </si>
  <si>
    <t>I like the hand pump because it gives us water</t>
  </si>
  <si>
    <t xml:space="preserve"> It shows us the place where we can get help and where we can get risk</t>
  </si>
  <si>
    <t>It is  way of having good relationship</t>
  </si>
  <si>
    <t>your friend can give you some materials</t>
  </si>
  <si>
    <t>we can know and draw pictures of many animals</t>
  </si>
  <si>
    <t>Animals give us milk, manure and skin</t>
  </si>
  <si>
    <t>i want to be a doctor</t>
  </si>
  <si>
    <t>This photo is teaching us what we want to do in the future</t>
  </si>
  <si>
    <t>433 - 441</t>
  </si>
  <si>
    <t>402 - 417</t>
  </si>
  <si>
    <t>420-425</t>
  </si>
  <si>
    <t>426-432</t>
  </si>
  <si>
    <t>i want to be a teacher</t>
  </si>
  <si>
    <t>not sure</t>
  </si>
  <si>
    <r>
      <t>School in the Map is good for our future life -</t>
    </r>
    <r>
      <rPr>
        <i/>
        <sz val="11"/>
        <color theme="1"/>
        <rFont val="Calibri"/>
        <family val="2"/>
        <scheme val="minor"/>
      </rPr>
      <t>meaning that the school is good as it might change their life</t>
    </r>
  </si>
  <si>
    <r>
      <t xml:space="preserve">the picture of church tell us something about God and we meet with other children - </t>
    </r>
    <r>
      <rPr>
        <i/>
        <sz val="11"/>
        <color theme="1"/>
        <rFont val="Calibri"/>
        <family val="2"/>
        <scheme val="minor"/>
      </rPr>
      <t>meaning they have drawn the church in the map and are telling why this is important</t>
    </r>
    <r>
      <rPr>
        <sz val="11"/>
        <color theme="1"/>
        <rFont val="Calibri"/>
        <family val="2"/>
        <scheme val="minor"/>
      </rPr>
      <t xml:space="preserve">
The photos in the map are beautiful</t>
    </r>
  </si>
  <si>
    <r>
      <t xml:space="preserve">it teaches us how to take photos - </t>
    </r>
    <r>
      <rPr>
        <i/>
        <sz val="11"/>
        <color theme="1"/>
        <rFont val="Calibri"/>
        <family val="2"/>
        <scheme val="minor"/>
      </rPr>
      <t>is actually about the photo monitoring and not the community mapping</t>
    </r>
  </si>
  <si>
    <t xml:space="preserve">Parents Opinions Database: </t>
  </si>
  <si>
    <t>Orientation Meeting</t>
  </si>
  <si>
    <t xml:space="preserve">Venue and Date: </t>
  </si>
  <si>
    <t>1. Thematic Meeting</t>
  </si>
  <si>
    <t>2. Thematic Meeting</t>
  </si>
  <si>
    <t xml:space="preserve">            </t>
  </si>
  <si>
    <t>TOTAL in % (of those that filled out eval.)</t>
  </si>
  <si>
    <t>ATENDANCE - PARENTS MEETINGS</t>
  </si>
  <si>
    <t>ANALYSIS OF ATTENDANCE</t>
  </si>
  <si>
    <t>PARENTS' MEETINGS EVALUATIONS - 3 MEETINGS</t>
  </si>
  <si>
    <t>ANALYSIS OF PARENTS EVALUATIONS</t>
  </si>
  <si>
    <t>Meetings - in %</t>
  </si>
  <si>
    <t>Questions - in %</t>
  </si>
  <si>
    <t>TOTAL for questions in %</t>
  </si>
  <si>
    <t>Across meetings</t>
  </si>
  <si>
    <t xml:space="preserve">Please observe the following aspects: </t>
  </si>
  <si>
    <t>FIELD COORDINATOR'S VISIT PROTOCOL - 5 REPORTS</t>
  </si>
  <si>
    <r>
      <t>2.</t>
    </r>
    <r>
      <rPr>
        <b/>
        <sz val="12"/>
        <color indexed="8"/>
        <rFont val="Calibri"/>
        <family val="2"/>
        <scheme val="minor"/>
      </rPr>
      <t>    What do the children like best?</t>
    </r>
  </si>
  <si>
    <r>
      <t>3.</t>
    </r>
    <r>
      <rPr>
        <b/>
        <sz val="12"/>
        <color indexed="8"/>
        <rFont val="Calibri"/>
        <family val="2"/>
        <scheme val="minor"/>
      </rPr>
      <t>    What do they don’t like so much?</t>
    </r>
  </si>
  <si>
    <r>
      <t>4.</t>
    </r>
    <r>
      <rPr>
        <b/>
        <sz val="12"/>
        <color indexed="8"/>
        <rFont val="Calibri"/>
        <family val="2"/>
        <scheme val="minor"/>
      </rPr>
      <t>    Are activities being implemented as planned? What was changed?</t>
    </r>
  </si>
  <si>
    <r>
      <t>7.</t>
    </r>
    <r>
      <rPr>
        <b/>
        <sz val="12"/>
        <color indexed="8"/>
        <rFont val="Calibri"/>
        <family val="2"/>
        <scheme val="minor"/>
      </rPr>
      <t>    Do you have all the material you need for the workshops? What is missing?</t>
    </r>
  </si>
  <si>
    <r>
      <t>8.</t>
    </r>
    <r>
      <rPr>
        <b/>
        <sz val="12"/>
        <color indexed="8"/>
        <rFont val="Calibri"/>
        <family val="2"/>
        <scheme val="minor"/>
      </rPr>
      <t>    Have there been any referrals of children since the last visit?</t>
    </r>
  </si>
  <si>
    <r>
      <t>9.</t>
    </r>
    <r>
      <rPr>
        <b/>
        <sz val="12"/>
        <color indexed="8"/>
        <rFont val="Calibri"/>
        <family val="2"/>
        <scheme val="minor"/>
      </rPr>
      <t>    Other comments</t>
    </r>
  </si>
  <si>
    <t>FIELD COORDINATORS OBERSERVATIONS</t>
  </si>
  <si>
    <t>DISCUSSION WITH TEACHER</t>
  </si>
  <si>
    <t xml:space="preserve">3, 7, 6, </t>
  </si>
  <si>
    <t>1) Reduced troubling thoughts and feelings</t>
  </si>
  <si>
    <t>2) Engagement in home</t>
  </si>
  <si>
    <t>3) Engagement in school</t>
  </si>
  <si>
    <t>4) Social relations</t>
  </si>
  <si>
    <t>5) Problem solving</t>
  </si>
  <si>
    <t>6) What did children like best</t>
  </si>
  <si>
    <t>7) What did the children dislike</t>
  </si>
  <si>
    <t>0) Other</t>
  </si>
  <si>
    <t xml:space="preserve">ANALYSIS FGD – TEACHERS - RESULTS </t>
  </si>
  <si>
    <t xml:space="preserve">ANALYSIS FGD – TEACHERS - RECOMMENDATIONS AND CHALLENGES </t>
  </si>
  <si>
    <t>1) Recommendations</t>
  </si>
  <si>
    <t>2) Challenges</t>
  </si>
  <si>
    <t>ANALYSIS FGD – PARENTS - RESULTS</t>
  </si>
  <si>
    <t>ANALYSIS FGD – PARENTS - RECOMMENDATIONS AND CHALLENGES</t>
  </si>
  <si>
    <t>ANALYSIS FGD – CHILDREN - RECOMMENDATIONS AND CHALLENGES</t>
  </si>
  <si>
    <t xml:space="preserve">ANALYSIS FGD – CHILDREN - RESULTS </t>
  </si>
  <si>
    <t>8) Which activites do you remember</t>
  </si>
  <si>
    <t xml:space="preserve">ANALYSIS FGD – COMPILED </t>
  </si>
  <si>
    <t>ANALYSIS FGD - RECOMMENDATIONS AND CHALLENGES</t>
  </si>
  <si>
    <t xml:space="preserve">25 absences, </t>
  </si>
  <si>
    <t>divided on 11 children</t>
  </si>
  <si>
    <t>17 absences</t>
  </si>
  <si>
    <t>Average attendance in WS in %</t>
  </si>
  <si>
    <t>Average attendance in %</t>
  </si>
  <si>
    <t>R</t>
  </si>
  <si>
    <t>HC</t>
  </si>
  <si>
    <t>EVALUATION OF FACILITATOR TRAINING</t>
  </si>
  <si>
    <t>TOPIC</t>
  </si>
  <si>
    <t>Theory</t>
  </si>
  <si>
    <t>CR programme</t>
  </si>
  <si>
    <t>Your role</t>
  </si>
  <si>
    <t>The role of the field coordinators</t>
  </si>
  <si>
    <t>Participation</t>
  </si>
  <si>
    <t>Atmosphere</t>
  </si>
  <si>
    <t>Facilitation</t>
  </si>
  <si>
    <t>Organisation</t>
  </si>
  <si>
    <t>5: Very good
4: Good
3: Satisfactory
2: Not good
1: Very bad
N/A: Not applicaple</t>
  </si>
  <si>
    <t>Practical exercises</t>
  </si>
  <si>
    <t>Form # 1</t>
  </si>
  <si>
    <t>Form # 2</t>
  </si>
  <si>
    <t>Form # 3</t>
  </si>
  <si>
    <t>Form # 4</t>
  </si>
  <si>
    <t>Form # 5</t>
  </si>
  <si>
    <t>Were the games and practical exercises useful for you?
5
Comments/Suggestions?
This games promote positive listening and understanding of sharing things among the children to discuss their problems.</t>
  </si>
  <si>
    <t>Was the Child resilience programme well explained?
4
Comments/suggestions?
The child resilience programme was well explained because we the teachers and parents of the children were include info the programme.</t>
  </si>
  <si>
    <t>Is it clear to you what your role is and what you need to do?
4
Comments/Suggestions?
Yes, it is good for me as faciliatator in this programme I have to plan for the games play, active participation, communication and how to presenting workshop and close it with smiley faces.</t>
  </si>
  <si>
    <t>Was the role of the field coordinator well explained?
4
Comments/suggestions?
I want the field coordinator to bring the handout before starting the workshop or bring it before 2-3 days.</t>
  </si>
  <si>
    <t>How was you own level of participation?
5
Comments/suggestions?
In my life, I like to work with children.</t>
  </si>
  <si>
    <t>How was the overall atmosphere in the training?
5
Comments/suggestions?
The all atmosphere in the training are good and best.</t>
  </si>
  <si>
    <t>How was the overall facilitaion of the training?
5
Comments/suggestions?
All we like or and I like for all this programme.</t>
  </si>
  <si>
    <t>How was the overall organisation of the training?
5
Comments/suggestions?
All things should be there and we want the organisation to go on well and make things good for all the programme.</t>
  </si>
  <si>
    <t xml:space="preserve">Were the games and practical exercises useful for you?
5
Comments/Suggestions?
It useful indeed bacause it lead me in stimulate in that time and i would like you to seeking its games for children and us to. </t>
  </si>
  <si>
    <t>Was the Child resilience programme well explained?
5
Comments/suggestions?
I would like this programme is very much because it very vital programme for children because it resilience all children in the right ways.</t>
  </si>
  <si>
    <t>Is it clear to you what your role is and what you need to do?
5
Comments/Suggestions?
My role is to facilitate in right way to improving the children ad would like in this workshop to have t-shirt and motivation. So i like child resilience to be expansion and strong.</t>
  </si>
  <si>
    <t>Was the role of the field coordinator well explained?
5
Comments/suggestions?
I need our coordinators to build this programme strong and i want you to establish training if possible because we as a facilitator we like because it is wital for us.</t>
  </si>
  <si>
    <t>How was you own level of participation?
5
Comments/suggestions?</t>
  </si>
  <si>
    <t>How was the overall atmosphere in the training?
5
Comments/suggestions?</t>
  </si>
  <si>
    <t>How was the overall facilitaion of the training?
5
Comments/suggestions?</t>
  </si>
  <si>
    <t>How was the overall organisation of the training?
4
Comments/suggestions?</t>
  </si>
  <si>
    <t>Was it useful for you to lean about communication and classroom management:
3
Commens/suggestions?
My comment is hat theoretical had enough time than practical while practice is the most important in this. You may added in next task.</t>
  </si>
  <si>
    <t>Was the Child resilience programme well explained?
5
Comments/suggestions?
I need more games and practical to be addd for child to learn more as they do like plays games.</t>
  </si>
  <si>
    <t>Was the Child resilience programme well explained?
3
Comments/Suggestions?
We need the progression of this programme as well as it teach the children friendly way and knowing eachothers. This programme suggestion seen to bild capacity or orienting the parents/caregiver to follow the child rights and protection.</t>
  </si>
  <si>
    <t>Is it clear to you what your role is and what you need to do?
5
Comments/suggestions?
We need positive coordination from office and cooperation.</t>
  </si>
  <si>
    <t>Was the role of the field coordinator well explained?3
Comments/suggestions?
We need follow up of the roles of coordinator to be applied so that we can fulfil our roles. We do suggest: the early advance information from office to ensure us about time.</t>
  </si>
  <si>
    <t>How was you own level of participation?
3
Comments/suggestions?
We just need sufficient time for training in order to cover all activities.</t>
  </si>
  <si>
    <t>How was the overall atmosphere in the training?
3
Comments/suggestions?
We need refresher after long time without workshop.</t>
  </si>
  <si>
    <t>How was the overall facilitaion of the training?
4
Comments/suggestions?
Enough time can make learner/trainees to learn more. You mayb extend the training period.</t>
  </si>
  <si>
    <t>How was the overall organisation of the training?
3
Comments/suggestions?
We require certificates of participation for fulfilment of our commitment.</t>
  </si>
  <si>
    <t>Was it useful for you to lean about communication and classroom management:
5
Commens/suggestions?
I need use more exercise in this theories because it help them to well understand than before.</t>
  </si>
  <si>
    <t>Were the games and practical exercises useful for you?
4
Comments/Suggestions?
It is useful to me and increase more than this one and create more practical.</t>
  </si>
  <si>
    <t>Was the Child resilience programme well explained?
5
Comments/suggestions?
Is well explaining we need to enlarge tis programme to be in many school in Aweil East. But the children are uniform or t-shirt.</t>
  </si>
  <si>
    <t>Is it clear to you what your role is and what you need to do?
5
Comments/Suggestions?
I needed to paid facilitation insentive moneys in field but you give them uniform for motivation them in the works.</t>
  </si>
  <si>
    <t>Was the role of the field coordinator well explained?
4
Comments/suggestions?
I needed to cooperation with all child resilience working programme.</t>
  </si>
  <si>
    <t>How was you own level of participation?
4
Comments/suggestions?
But I to increase more participation in many school.</t>
  </si>
  <si>
    <t>How was the overall facilitaion of the training?
4
Comments/suggestions?
I the facilitator need more training than before.</t>
  </si>
  <si>
    <t>How was the overall organisation of the training?
5
Comments/suggestions?this programe was well organised by organisation.</t>
  </si>
  <si>
    <t>Was it useful for you to lean about communication and classroom management:
5
Commens/suggestions?
Yes it is useful for me because this theory of that time is meaningful</t>
  </si>
  <si>
    <t xml:space="preserve">Were the games and practical exercises useful for you?
5
Comments/Suggestions?
</t>
  </si>
  <si>
    <t>Was the Child resilience programme well explained?
5
Comments/suggestions?
Yes it was well explained for me and I had understanding very well.</t>
  </si>
  <si>
    <t>Is it clear to you what your role is and what you need to do?
3
Comments/Suggestions?
I have fully satisfactory about this role even now I want it to be continue.</t>
  </si>
  <si>
    <t>Was the role of the field coordinator well explained?
5
Comments/suggestions?
Yes the role of field coordinators is capable and they are working well in their role.</t>
  </si>
  <si>
    <t>How was you own level of participation?
3
Comments/suggestions?</t>
  </si>
  <si>
    <t>How was the overall organisation of the training?
5
Comments/suggestions?</t>
  </si>
  <si>
    <t>Form # 6</t>
  </si>
  <si>
    <t>Was it useful for you to lean about communication and classroom management:
4
Commens/suggestions?</t>
  </si>
  <si>
    <t>Was the Child resilience programme well explained?
5
Comments/suggestions?
The child resilience programme was well explained but it is a much work it need the increase of allowance.</t>
  </si>
  <si>
    <t>Is it clear to you what your role is and what you need to do?
5
Comments/Suggestions?</t>
  </si>
  <si>
    <t>Was the role of the field coordinator well explained?
5
Comments/suggestions?</t>
  </si>
  <si>
    <t>How was you own level of participation?
4
Comments/suggestions?
My participation is continuous in that work that it need motivation of the work.</t>
  </si>
  <si>
    <t>How was the overall atmosphere in the training?
4
Comments/suggestions?</t>
  </si>
  <si>
    <t>How was the overall organisation of the training?
5
Comments/suggestions?
It is well organised but I need that the training days will be more than three days. We need to have the certificate for the workshop.</t>
  </si>
  <si>
    <t>8 - same</t>
  </si>
  <si>
    <t>Reason:</t>
  </si>
  <si>
    <t>Average attendance rate across 8 workshops:</t>
  </si>
  <si>
    <t>Analysis of attendance and composition of group</t>
  </si>
  <si>
    <t>50/50</t>
  </si>
  <si>
    <t>Returnee children ratio</t>
  </si>
  <si>
    <t>Highest attendance/workshop (workshop1)</t>
  </si>
  <si>
    <t>Lowest attendance/workshop (workshop 8)</t>
  </si>
  <si>
    <t>Children replaced from original manifest:</t>
  </si>
  <si>
    <t>Replacement of children:</t>
  </si>
  <si>
    <t>DEGREES OF HAPPINESS WITH WORKSHOPS - SMILEYS</t>
  </si>
  <si>
    <t>Analysis of SMILEY diagrams</t>
  </si>
  <si>
    <t>Number of SMILEY diagrams/attendance:</t>
  </si>
  <si>
    <t>Workshop 1</t>
  </si>
  <si>
    <t xml:space="preserve">Workshop 2 </t>
  </si>
  <si>
    <t xml:space="preserve">Workshop 3 </t>
  </si>
  <si>
    <t xml:space="preserve">Workshop 4 </t>
  </si>
  <si>
    <t>Workshop 5</t>
  </si>
  <si>
    <t xml:space="preserve">Workshop 6 </t>
  </si>
  <si>
    <t xml:space="preserve">Workshop 7 </t>
  </si>
  <si>
    <t xml:space="preserve">Workshop 8 </t>
  </si>
  <si>
    <t>Actuals for SMILEY diagrams</t>
  </si>
  <si>
    <t>Very Unhappy</t>
  </si>
  <si>
    <t>Degree of happiness</t>
  </si>
  <si>
    <t>Percentage calculation of SMILEY diagrams</t>
  </si>
  <si>
    <t>Kolonne2</t>
  </si>
  <si>
    <t>Kolonne3</t>
  </si>
  <si>
    <t>Kolonne4</t>
  </si>
  <si>
    <t>Kolonne5</t>
  </si>
  <si>
    <t>Kolonne6</t>
  </si>
  <si>
    <t>Kolonne7</t>
  </si>
  <si>
    <t>Kolonne8</t>
  </si>
  <si>
    <t>Total in %</t>
  </si>
  <si>
    <t>INSERT TABLE BASED ON AVERAGE</t>
  </si>
  <si>
    <t>Average degree of happiness across workshops</t>
  </si>
  <si>
    <t>Very unhappy</t>
  </si>
  <si>
    <r>
      <rPr>
        <b/>
        <sz val="11"/>
        <color theme="1"/>
        <rFont val="Calibri"/>
        <family val="2"/>
        <scheme val="minor"/>
      </rPr>
      <t>Total # of pictures:</t>
    </r>
    <r>
      <rPr>
        <sz val="11"/>
        <color theme="1"/>
        <rFont val="Calibri"/>
        <family val="2"/>
        <scheme val="minor"/>
      </rPr>
      <t xml:space="preserve"> 43/have not been prioritised by the children</t>
    </r>
  </si>
  <si>
    <r>
      <rPr>
        <b/>
        <sz val="11"/>
        <color theme="1"/>
        <rFont val="Calibri"/>
        <family val="2"/>
        <scheme val="minor"/>
      </rPr>
      <t>Total # of children:</t>
    </r>
    <r>
      <rPr>
        <sz val="11"/>
        <color theme="1"/>
        <rFont val="Calibri"/>
        <family val="2"/>
        <scheme val="minor"/>
      </rPr>
      <t xml:space="preserve"> 19/we don't know at how many workshops</t>
    </r>
  </si>
  <si>
    <t>NB: Highlighted statement cooperates other data. No statements oppose other data.</t>
  </si>
  <si>
    <r>
      <rPr>
        <b/>
        <sz val="11"/>
        <color theme="1"/>
        <rFont val="Calibri"/>
        <family val="2"/>
        <scheme val="minor"/>
      </rPr>
      <t>Community mapping</t>
    </r>
    <r>
      <rPr>
        <sz val="11"/>
        <color theme="1"/>
        <rFont val="Calibri"/>
        <family val="2"/>
        <scheme val="minor"/>
      </rPr>
      <t xml:space="preserve">
It help us know our areas now places that have risk -</t>
    </r>
    <r>
      <rPr>
        <i/>
        <sz val="11"/>
        <color theme="1"/>
        <rFont val="Calibri"/>
        <family val="2"/>
        <scheme val="minor"/>
      </rPr>
      <t xml:space="preserve"> it helps us know where the risks are</t>
    </r>
    <r>
      <rPr>
        <sz val="11"/>
        <color theme="1"/>
        <rFont val="Calibri"/>
        <family val="2"/>
        <scheme val="minor"/>
      </rPr>
      <t xml:space="preserve">
We can use timber from the forest like firewood, long pole, short pole fencing -</t>
    </r>
    <r>
      <rPr>
        <i/>
        <sz val="11"/>
        <color theme="1"/>
        <rFont val="Calibri"/>
        <family val="2"/>
        <scheme val="minor"/>
      </rPr>
      <t>it makes us know what the benefits are of different things in the community</t>
    </r>
  </si>
  <si>
    <r>
      <rPr>
        <b/>
        <sz val="11"/>
        <color theme="1"/>
        <rFont val="Calibri"/>
        <family val="2"/>
        <scheme val="minor"/>
      </rPr>
      <t>Friendship</t>
    </r>
    <r>
      <rPr>
        <sz val="11"/>
        <color theme="1"/>
        <rFont val="Calibri"/>
        <family val="2"/>
        <scheme val="minor"/>
      </rPr>
      <t xml:space="preserve">
when we are friends we cannot fight</t>
    </r>
  </si>
  <si>
    <r>
      <rPr>
        <b/>
        <sz val="11"/>
        <color theme="1"/>
        <rFont val="Calibri"/>
        <family val="2"/>
        <scheme val="minor"/>
      </rPr>
      <t xml:space="preserve">Animal pictures
</t>
    </r>
    <r>
      <rPr>
        <sz val="11"/>
        <color theme="1"/>
        <rFont val="Calibri"/>
        <family val="2"/>
        <scheme val="minor"/>
      </rPr>
      <t>We eat animal meat</t>
    </r>
  </si>
  <si>
    <r>
      <rPr>
        <b/>
        <sz val="11"/>
        <color theme="1"/>
        <rFont val="Calibri"/>
        <family val="2"/>
        <scheme val="minor"/>
      </rPr>
      <t>My future</t>
    </r>
    <r>
      <rPr>
        <sz val="11"/>
        <color theme="1"/>
        <rFont val="Calibri"/>
        <family val="2"/>
        <scheme val="minor"/>
      </rPr>
      <t xml:space="preserve">
my life in the future will be like mirror - </t>
    </r>
    <r>
      <rPr>
        <i/>
        <sz val="11"/>
        <color theme="1"/>
        <rFont val="Calibri"/>
        <family val="2"/>
        <scheme val="minor"/>
      </rPr>
      <t>meaning being bright like the mirror - so the future will be bright</t>
    </r>
  </si>
  <si>
    <r>
      <rPr>
        <b/>
        <sz val="11"/>
        <color theme="1"/>
        <rFont val="Calibri"/>
        <family val="2"/>
        <scheme val="minor"/>
      </rPr>
      <t>Listening and observation</t>
    </r>
    <r>
      <rPr>
        <sz val="11"/>
        <color theme="1"/>
        <rFont val="Calibri"/>
        <family val="2"/>
        <scheme val="minor"/>
      </rPr>
      <t xml:space="preserve">
No comments</t>
    </r>
  </si>
  <si>
    <t>Total number of children</t>
  </si>
  <si>
    <r>
      <rPr>
        <b/>
        <sz val="11"/>
        <color theme="1"/>
        <rFont val="Calibri"/>
        <family val="2"/>
        <scheme val="minor"/>
      </rPr>
      <t>Pass the ball game</t>
    </r>
    <r>
      <rPr>
        <sz val="11"/>
        <color theme="1"/>
        <rFont val="Calibri"/>
        <family val="2"/>
        <scheme val="minor"/>
      </rPr>
      <t xml:space="preserve">
It is a good way of knowing each other</t>
    </r>
  </si>
  <si>
    <t>9 children replaced from original list to final attendance records</t>
  </si>
  <si>
    <t>1) Some children transfered to other schools.
2) Family relocation e.g. children of soldiers that move around</t>
  </si>
  <si>
    <t>change text to english</t>
  </si>
  <si>
    <r>
      <t>It let us know things that we do together -</t>
    </r>
    <r>
      <rPr>
        <i/>
        <sz val="11"/>
        <color theme="1"/>
        <rFont val="Calibri"/>
        <family val="2"/>
        <scheme val="minor"/>
      </rPr>
      <t>meaning we do things together and we also know who each other are</t>
    </r>
  </si>
  <si>
    <t>6) Other</t>
  </si>
  <si>
    <t>7) What did children like best</t>
  </si>
  <si>
    <t>8) What did the children dislike</t>
  </si>
  <si>
    <t>9) What do children remember</t>
  </si>
  <si>
    <t>SUMMARY OF TOOLS</t>
  </si>
  <si>
    <t xml:space="preserve">Age group: </t>
  </si>
  <si>
    <t>9 - 12</t>
  </si>
  <si>
    <t>ANALYSIS FGD – summary</t>
  </si>
  <si>
    <t>total</t>
  </si>
  <si>
    <t># of children attending all workshops</t>
  </si>
  <si>
    <t>divided on 14 children</t>
  </si>
  <si>
    <t>%-tages across workshops that are either "very happy" or "happy"</t>
  </si>
  <si>
    <t>Attendance and composition of the group</t>
  </si>
  <si>
    <t>Average attendance rate (across 8 workshops)</t>
  </si>
  <si>
    <t xml:space="preserve">
</t>
  </si>
  <si>
    <r>
      <t xml:space="preserve">
</t>
    </r>
    <r>
      <rPr>
        <b/>
        <sz val="11"/>
        <color theme="1"/>
        <rFont val="Calibri"/>
        <family val="2"/>
      </rPr>
      <t/>
    </r>
  </si>
  <si>
    <t>Village 1:</t>
  </si>
  <si>
    <t>Village 2:</t>
  </si>
  <si>
    <t>Not at all</t>
  </si>
  <si>
    <t>A little</t>
  </si>
  <si>
    <t>Very much</t>
  </si>
  <si>
    <t>Somewhat</t>
  </si>
  <si>
    <t>No a little or not at all</t>
  </si>
  <si>
    <t>Was the information of today's meeting relevant and interesting?</t>
  </si>
  <si>
    <t>Were the questions you had answered?</t>
  </si>
  <si>
    <t>Did you get advice that you can use in the future?</t>
  </si>
  <si>
    <t>Do you think that meetings like these are a good way to include parents in the Children's Resilience Program?</t>
  </si>
  <si>
    <t>Village 1</t>
  </si>
  <si>
    <t>Village 2</t>
  </si>
  <si>
    <t>ATTENDANCE VILLAGE 1 - 3 MEETINGS</t>
  </si>
  <si>
    <t>ATTENDANCE VILLAGE 2 - 3 MEETINGS</t>
  </si>
  <si>
    <t>Village 2 Female ratio:</t>
  </si>
  <si>
    <t>Village 1 Female ratio in total:</t>
  </si>
  <si>
    <t>TOTAL ATTENDANCE BOTH VILLAGES</t>
  </si>
  <si>
    <t xml:space="preserve">Date: </t>
  </si>
  <si>
    <t xml:space="preserve">Location:  </t>
  </si>
  <si>
    <r>
      <t xml:space="preserve">Facilitator(s): </t>
    </r>
    <r>
      <rPr>
        <sz val="12"/>
        <color theme="1"/>
        <rFont val="Calibri"/>
        <family val="2"/>
        <scheme val="minor"/>
      </rPr>
      <t xml:space="preserve"> </t>
    </r>
  </si>
  <si>
    <t xml:space="preserve">Field Coordinator: </t>
  </si>
  <si>
    <t xml:space="preserve">Is the facilitator sufficiently prepared? 
Please describe how this is reflected in the activities (e.g does the facilitator give clear instructions that the children understand, is she/he able to motivate the children etc.).
</t>
  </si>
  <si>
    <t xml:space="preserve">How do the children engage in the activities? 
(E.g. do they have fun, are they bored, enthusiastic, reluctant, etc.?) 
</t>
  </si>
  <si>
    <t xml:space="preserve">Are some children not participating in the activities?
If so, how is this handled by the facilitator?
</t>
  </si>
  <si>
    <t>Is there any change since the last time you came here? If so, please describe this change.</t>
  </si>
  <si>
    <t>Is the workshop held in a child-friendly environment and manner?</t>
  </si>
  <si>
    <r>
      <t>1.</t>
    </r>
    <r>
      <rPr>
        <b/>
        <sz val="12"/>
        <color indexed="8"/>
        <rFont val="Times New Roman"/>
        <family val="1"/>
      </rPr>
      <t xml:space="preserve">    </t>
    </r>
    <r>
      <rPr>
        <b/>
        <sz val="12"/>
        <color indexed="8"/>
        <rFont val="Calibri"/>
        <family val="2"/>
        <scheme val="minor"/>
      </rPr>
      <t>Have you noticed any changes due to the programme so far? If so, please note the changes.</t>
    </r>
  </si>
  <si>
    <r>
      <t>5.</t>
    </r>
    <r>
      <rPr>
        <b/>
        <sz val="12"/>
        <color indexed="8"/>
        <rFont val="Calibri"/>
        <family val="2"/>
        <scheme val="minor"/>
      </rPr>
      <t>    Do you keep attendance sheets? How many children particpated in the first sesion, how many in the latest?</t>
    </r>
  </si>
  <si>
    <r>
      <t>6.</t>
    </r>
    <r>
      <rPr>
        <b/>
        <sz val="12"/>
        <color indexed="8"/>
        <rFont val="Calibri"/>
        <family val="2"/>
        <scheme val="minor"/>
      </rPr>
      <t>    Did you experience any difficulties? What were they?</t>
    </r>
  </si>
  <si>
    <t>PHOTO-MONITORING Village 1 &amp; 2</t>
  </si>
  <si>
    <t>Was it useful for you to learn about communication and classroom management:
4
Commens/suggestions?
I want this programme to go on so that the children know their right and what they should not do as children.</t>
  </si>
  <si>
    <t>Was it useful for you to learn about communication and classroom management:
5
Commens/suggestions?
I would like to have others trainign on behave of child resilience also I wish to create games and communications and classroom management.</t>
  </si>
  <si>
    <t>Was the information of today’s meeting relevant and interesting?</t>
  </si>
  <si>
    <t>FIELD COORDINATOR'S VISIT PROTOCOLS summarized</t>
  </si>
  <si>
    <t>Photomonitoring</t>
  </si>
  <si>
    <t>Summary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</si>
</sst>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2"/>
      <color indexed="8"/>
      <name val="Times New Roman"/>
      <family val="1"/>
    </font>
    <font>
      <b/>
      <sz val="12"/>
      <color indexed="8"/>
      <name val="Calibri"/>
      <family val="2"/>
      <scheme val="minor"/>
    </font>
    <font>
      <b/>
      <sz val="14"/>
      <color theme="1"/>
      <name val="Calibri"/>
      <family val="2"/>
    </font>
    <font>
      <b/>
      <sz val="11"/>
      <color theme="1"/>
      <name val="Calibri"/>
      <family val="2"/>
    </font>
    <font>
      <b/>
      <sz val="14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hair">
        <color theme="1"/>
      </right>
      <top style="medium">
        <color theme="0"/>
      </top>
      <bottom style="medium">
        <color theme="0"/>
      </bottom>
      <diagonal/>
    </border>
    <border>
      <left style="hair">
        <color theme="1"/>
      </left>
      <right style="hair">
        <color theme="1"/>
      </right>
      <top style="medium">
        <color theme="0"/>
      </top>
      <bottom style="medium">
        <color theme="0"/>
      </bottom>
      <diagonal/>
    </border>
    <border>
      <left style="hair">
        <color theme="1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/>
      <top/>
      <bottom/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398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9" xfId="0" applyBorder="1" applyAlignment="1">
      <alignment wrapText="1"/>
    </xf>
    <xf numFmtId="0" fontId="0" fillId="0" borderId="9" xfId="0" applyBorder="1"/>
    <xf numFmtId="2" fontId="0" fillId="0" borderId="0" xfId="0" applyNumberFormat="1"/>
    <xf numFmtId="164" fontId="0" fillId="0" borderId="1" xfId="0" applyNumberFormat="1" applyBorder="1"/>
    <xf numFmtId="2" fontId="0" fillId="2" borderId="0" xfId="0" applyNumberFormat="1" applyFill="1"/>
    <xf numFmtId="0" fontId="0" fillId="0" borderId="0" xfId="0" applyAlignment="1">
      <alignment wrapText="1"/>
    </xf>
    <xf numFmtId="0" fontId="1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14" xfId="0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0" fillId="0" borderId="16" xfId="0" applyBorder="1"/>
    <xf numFmtId="0" fontId="0" fillId="0" borderId="17" xfId="0" applyBorder="1" applyAlignment="1">
      <alignment wrapText="1"/>
    </xf>
    <xf numFmtId="0" fontId="0" fillId="0" borderId="18" xfId="0" applyBorder="1"/>
    <xf numFmtId="0" fontId="0" fillId="0" borderId="19" xfId="0" applyBorder="1"/>
    <xf numFmtId="0" fontId="0" fillId="0" borderId="5" xfId="0" applyBorder="1" applyAlignment="1">
      <alignment wrapText="1"/>
    </xf>
    <xf numFmtId="0" fontId="0" fillId="0" borderId="20" xfId="0" applyBorder="1"/>
    <xf numFmtId="0" fontId="0" fillId="0" borderId="21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2" xfId="0" applyBorder="1"/>
    <xf numFmtId="0" fontId="0" fillId="0" borderId="1" xfId="0" applyFill="1" applyBorder="1"/>
    <xf numFmtId="0" fontId="4" fillId="0" borderId="0" xfId="0" applyFont="1"/>
    <xf numFmtId="0" fontId="4" fillId="0" borderId="24" xfId="0" applyFont="1" applyBorder="1" applyAlignment="1">
      <alignment vertical="top" wrapText="1"/>
    </xf>
    <xf numFmtId="0" fontId="4" fillId="0" borderId="27" xfId="0" applyFont="1" applyBorder="1" applyAlignment="1">
      <alignment vertical="top" wrapText="1"/>
    </xf>
    <xf numFmtId="0" fontId="4" fillId="0" borderId="25" xfId="0" applyFont="1" applyBorder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26" xfId="0" applyFont="1" applyBorder="1" applyAlignment="1">
      <alignment vertical="top" wrapText="1"/>
    </xf>
    <xf numFmtId="0" fontId="4" fillId="0" borderId="28" xfId="0" applyFont="1" applyBorder="1" applyAlignment="1">
      <alignment vertical="top" wrapText="1"/>
    </xf>
    <xf numFmtId="0" fontId="5" fillId="0" borderId="0" xfId="0" applyFont="1"/>
    <xf numFmtId="0" fontId="4" fillId="0" borderId="30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1" fillId="0" borderId="0" xfId="0" applyFont="1"/>
    <xf numFmtId="0" fontId="0" fillId="2" borderId="0" xfId="0" applyFill="1"/>
    <xf numFmtId="0" fontId="6" fillId="3" borderId="33" xfId="0" applyFont="1" applyFill="1" applyBorder="1"/>
    <xf numFmtId="0" fontId="6" fillId="3" borderId="34" xfId="0" applyFont="1" applyFill="1" applyBorder="1" applyAlignment="1">
      <alignment horizontal="center" wrapText="1"/>
    </xf>
    <xf numFmtId="0" fontId="6" fillId="3" borderId="35" xfId="0" applyFont="1" applyFill="1" applyBorder="1" applyAlignment="1">
      <alignment horizontal="center" wrapText="1"/>
    </xf>
    <xf numFmtId="0" fontId="6" fillId="3" borderId="36" xfId="0" applyFont="1" applyFill="1" applyBorder="1" applyAlignment="1">
      <alignment horizontal="center" wrapText="1"/>
    </xf>
    <xf numFmtId="0" fontId="0" fillId="0" borderId="8" xfId="0" applyBorder="1"/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43" xfId="0" applyBorder="1"/>
    <xf numFmtId="0" fontId="6" fillId="3" borderId="33" xfId="0" applyFont="1" applyFill="1" applyBorder="1" applyAlignment="1">
      <alignment horizontal="right"/>
    </xf>
    <xf numFmtId="0" fontId="7" fillId="0" borderId="1" xfId="0" applyFont="1" applyFill="1" applyBorder="1"/>
    <xf numFmtId="2" fontId="1" fillId="0" borderId="0" xfId="0" applyNumberFormat="1" applyFont="1"/>
    <xf numFmtId="164" fontId="1" fillId="0" borderId="0" xfId="0" applyNumberFormat="1" applyFont="1"/>
    <xf numFmtId="164" fontId="0" fillId="0" borderId="6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0" fontId="4" fillId="0" borderId="29" xfId="0" applyFont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8" fillId="0" borderId="0" xfId="0" applyFont="1"/>
    <xf numFmtId="0" fontId="4" fillId="0" borderId="0" xfId="0" applyFont="1" applyAlignment="1">
      <alignment horizontal="left"/>
    </xf>
    <xf numFmtId="14" fontId="4" fillId="0" borderId="0" xfId="0" applyNumberFormat="1" applyFont="1" applyAlignment="1">
      <alignment horizontal="left"/>
    </xf>
    <xf numFmtId="0" fontId="0" fillId="0" borderId="47" xfId="0" applyBorder="1" applyAlignment="1">
      <alignment vertical="top" wrapText="1"/>
    </xf>
    <xf numFmtId="0" fontId="9" fillId="0" borderId="0" xfId="0" applyFont="1"/>
    <xf numFmtId="0" fontId="5" fillId="0" borderId="46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4" fillId="0" borderId="63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 applyBorder="1" applyAlignment="1">
      <alignment horizontal="right"/>
    </xf>
    <xf numFmtId="0" fontId="4" fillId="0" borderId="12" xfId="0" applyFont="1" applyBorder="1"/>
    <xf numFmtId="164" fontId="5" fillId="0" borderId="0" xfId="0" applyNumberFormat="1" applyFont="1"/>
    <xf numFmtId="0" fontId="4" fillId="0" borderId="46" xfId="0" applyFont="1" applyBorder="1"/>
    <xf numFmtId="0" fontId="4" fillId="0" borderId="32" xfId="0" applyFont="1" applyBorder="1"/>
    <xf numFmtId="164" fontId="0" fillId="0" borderId="0" xfId="0" applyNumberFormat="1"/>
    <xf numFmtId="9" fontId="4" fillId="0" borderId="0" xfId="0" applyNumberFormat="1" applyFont="1"/>
    <xf numFmtId="0" fontId="5" fillId="0" borderId="0" xfId="0" applyFont="1" applyAlignment="1">
      <alignment horizontal="right"/>
    </xf>
    <xf numFmtId="0" fontId="0" fillId="0" borderId="46" xfId="0" applyBorder="1"/>
    <xf numFmtId="0" fontId="5" fillId="0" borderId="46" xfId="0" applyFont="1" applyBorder="1"/>
    <xf numFmtId="0" fontId="0" fillId="0" borderId="0" xfId="0" applyAlignment="1"/>
    <xf numFmtId="0" fontId="0" fillId="0" borderId="54" xfId="0" applyBorder="1" applyAlignment="1">
      <alignment vertical="top" wrapText="1"/>
    </xf>
    <xf numFmtId="0" fontId="1" fillId="0" borderId="59" xfId="0" applyFont="1" applyBorder="1" applyAlignment="1">
      <alignment vertical="top" wrapText="1"/>
    </xf>
    <xf numFmtId="0" fontId="0" fillId="0" borderId="51" xfId="0" applyBorder="1"/>
    <xf numFmtId="0" fontId="0" fillId="0" borderId="49" xfId="0" applyBorder="1"/>
    <xf numFmtId="0" fontId="0" fillId="0" borderId="52" xfId="0" applyBorder="1"/>
    <xf numFmtId="0" fontId="0" fillId="0" borderId="48" xfId="0" applyBorder="1"/>
    <xf numFmtId="0" fontId="0" fillId="4" borderId="54" xfId="0" applyFill="1" applyBorder="1"/>
    <xf numFmtId="0" fontId="0" fillId="4" borderId="46" xfId="0" applyFill="1" applyBorder="1"/>
    <xf numFmtId="0" fontId="0" fillId="4" borderId="32" xfId="0" applyFill="1" applyBorder="1"/>
    <xf numFmtId="9" fontId="0" fillId="6" borderId="11" xfId="0" applyNumberFormat="1" applyFill="1" applyBorder="1"/>
    <xf numFmtId="0" fontId="0" fillId="6" borderId="52" xfId="0" applyFill="1" applyBorder="1"/>
    <xf numFmtId="0" fontId="0" fillId="6" borderId="48" xfId="0" applyFill="1" applyBorder="1"/>
    <xf numFmtId="164" fontId="0" fillId="6" borderId="11" xfId="0" applyNumberFormat="1" applyFill="1" applyBorder="1"/>
    <xf numFmtId="164" fontId="0" fillId="6" borderId="52" xfId="0" applyNumberFormat="1" applyFill="1" applyBorder="1"/>
    <xf numFmtId="164" fontId="0" fillId="6" borderId="48" xfId="0" applyNumberFormat="1" applyFill="1" applyBorder="1"/>
    <xf numFmtId="9" fontId="0" fillId="6" borderId="52" xfId="0" applyNumberFormat="1" applyFill="1" applyBorder="1"/>
    <xf numFmtId="0" fontId="0" fillId="0" borderId="0" xfId="0" applyBorder="1"/>
    <xf numFmtId="0" fontId="8" fillId="0" borderId="43" xfId="0" applyFont="1" applyBorder="1"/>
    <xf numFmtId="0" fontId="0" fillId="0" borderId="68" xfId="0" applyBorder="1"/>
    <xf numFmtId="0" fontId="0" fillId="0" borderId="69" xfId="0" applyBorder="1"/>
    <xf numFmtId="0" fontId="8" fillId="0" borderId="70" xfId="0" applyFont="1" applyBorder="1"/>
    <xf numFmtId="0" fontId="0" fillId="0" borderId="71" xfId="0" applyBorder="1"/>
    <xf numFmtId="0" fontId="8" fillId="0" borderId="74" xfId="0" applyFont="1" applyBorder="1"/>
    <xf numFmtId="0" fontId="8" fillId="0" borderId="68" xfId="0" applyFont="1" applyBorder="1"/>
    <xf numFmtId="0" fontId="8" fillId="0" borderId="69" xfId="0" applyFont="1" applyBorder="1"/>
    <xf numFmtId="0" fontId="8" fillId="0" borderId="71" xfId="0" applyFont="1" applyBorder="1"/>
    <xf numFmtId="0" fontId="8" fillId="0" borderId="76" xfId="0" applyFont="1" applyBorder="1"/>
    <xf numFmtId="0" fontId="8" fillId="0" borderId="72" xfId="0" applyFont="1" applyBorder="1"/>
    <xf numFmtId="0" fontId="8" fillId="0" borderId="73" xfId="0" applyFont="1" applyBorder="1"/>
    <xf numFmtId="164" fontId="0" fillId="6" borderId="54" xfId="0" applyNumberFormat="1" applyFill="1" applyBorder="1"/>
    <xf numFmtId="164" fontId="0" fillId="6" borderId="46" xfId="0" applyNumberFormat="1" applyFill="1" applyBorder="1"/>
    <xf numFmtId="164" fontId="0" fillId="6" borderId="32" xfId="0" applyNumberFormat="1" applyFill="1" applyBorder="1"/>
    <xf numFmtId="0" fontId="0" fillId="0" borderId="40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0" xfId="0" applyAlignment="1">
      <alignment horizontal="right"/>
    </xf>
    <xf numFmtId="0" fontId="2" fillId="3" borderId="67" xfId="0" applyFont="1" applyFill="1" applyBorder="1" applyAlignment="1">
      <alignment horizontal="center" vertical="center"/>
    </xf>
    <xf numFmtId="0" fontId="0" fillId="0" borderId="46" xfId="0" applyBorder="1" applyAlignment="1">
      <alignment horizontal="right"/>
    </xf>
    <xf numFmtId="0" fontId="1" fillId="0" borderId="46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47" xfId="0" applyBorder="1" applyAlignment="1">
      <alignment wrapText="1"/>
    </xf>
    <xf numFmtId="0" fontId="5" fillId="0" borderId="75" xfId="0" applyFont="1" applyBorder="1"/>
    <xf numFmtId="0" fontId="5" fillId="0" borderId="0" xfId="0" applyFont="1" applyAlignment="1">
      <alignment horizontal="left" vertical="top"/>
    </xf>
    <xf numFmtId="0" fontId="8" fillId="5" borderId="0" xfId="0" applyFont="1" applyFill="1" applyBorder="1" applyAlignment="1"/>
    <xf numFmtId="0" fontId="4" fillId="0" borderId="7" xfId="0" applyFont="1" applyBorder="1" applyAlignment="1">
      <alignment vertical="top" wrapText="1"/>
    </xf>
    <xf numFmtId="164" fontId="0" fillId="0" borderId="0" xfId="0" applyNumberFormat="1" applyFill="1"/>
    <xf numFmtId="164" fontId="0" fillId="0" borderId="46" xfId="0" applyNumberFormat="1" applyFill="1" applyBorder="1"/>
    <xf numFmtId="0" fontId="5" fillId="0" borderId="12" xfId="0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vertical="top" wrapText="1"/>
    </xf>
    <xf numFmtId="0" fontId="5" fillId="0" borderId="7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vertical="top" wrapText="1"/>
    </xf>
    <xf numFmtId="0" fontId="4" fillId="0" borderId="32" xfId="0" applyFont="1" applyFill="1" applyBorder="1" applyAlignment="1">
      <alignment vertical="top" wrapText="1"/>
    </xf>
    <xf numFmtId="0" fontId="0" fillId="0" borderId="0" xfId="0" applyAlignment="1">
      <alignment horizontal="left" indent="5"/>
    </xf>
    <xf numFmtId="0" fontId="0" fillId="0" borderId="0" xfId="0" applyAlignment="1">
      <alignment horizontal="left" vertical="top" wrapText="1"/>
    </xf>
    <xf numFmtId="0" fontId="15" fillId="4" borderId="23" xfId="0" applyFont="1" applyFill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5" fillId="4" borderId="25" xfId="0" applyFont="1" applyFill="1" applyBorder="1" applyAlignment="1">
      <alignment horizontal="left" vertical="top" wrapText="1"/>
    </xf>
    <xf numFmtId="0" fontId="1" fillId="4" borderId="12" xfId="0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14" fillId="5" borderId="12" xfId="0" applyFont="1" applyFill="1" applyBorder="1" applyAlignment="1">
      <alignment horizontal="center" vertical="top" wrapText="1"/>
    </xf>
    <xf numFmtId="0" fontId="15" fillId="4" borderId="12" xfId="0" applyFont="1" applyFill="1" applyBorder="1" applyAlignment="1">
      <alignment horizontal="left" vertical="top" wrapText="1"/>
    </xf>
    <xf numFmtId="0" fontId="1" fillId="6" borderId="11" xfId="0" applyFont="1" applyFill="1" applyBorder="1"/>
    <xf numFmtId="0" fontId="1" fillId="6" borderId="52" xfId="0" applyFont="1" applyFill="1" applyBorder="1"/>
    <xf numFmtId="0" fontId="1" fillId="6" borderId="48" xfId="0" applyFont="1" applyFill="1" applyBorder="1"/>
    <xf numFmtId="0" fontId="1" fillId="4" borderId="32" xfId="0" applyFont="1" applyFill="1" applyBorder="1"/>
    <xf numFmtId="0" fontId="1" fillId="0" borderId="46" xfId="0" applyFont="1" applyFill="1" applyBorder="1"/>
    <xf numFmtId="164" fontId="1" fillId="6" borderId="46" xfId="0" applyNumberFormat="1" applyFont="1" applyFill="1" applyBorder="1"/>
    <xf numFmtId="0" fontId="1" fillId="4" borderId="45" xfId="0" applyFont="1" applyFill="1" applyBorder="1"/>
    <xf numFmtId="0" fontId="1" fillId="4" borderId="52" xfId="0" applyFont="1" applyFill="1" applyBorder="1"/>
    <xf numFmtId="0" fontId="1" fillId="4" borderId="48" xfId="0" applyFont="1" applyFill="1" applyBorder="1"/>
    <xf numFmtId="0" fontId="1" fillId="0" borderId="0" xfId="0" applyFont="1" applyBorder="1"/>
    <xf numFmtId="0" fontId="0" fillId="0" borderId="50" xfId="0" applyBorder="1"/>
    <xf numFmtId="0" fontId="0" fillId="0" borderId="79" xfId="0" applyFill="1" applyBorder="1"/>
    <xf numFmtId="0" fontId="0" fillId="0" borderId="79" xfId="0" applyBorder="1"/>
    <xf numFmtId="0" fontId="7" fillId="0" borderId="79" xfId="0" applyFont="1" applyFill="1" applyBorder="1"/>
    <xf numFmtId="0" fontId="0" fillId="0" borderId="80" xfId="0" applyBorder="1"/>
    <xf numFmtId="0" fontId="0" fillId="0" borderId="81" xfId="0" applyBorder="1"/>
    <xf numFmtId="0" fontId="0" fillId="0" borderId="82" xfId="0" applyBorder="1" applyAlignment="1">
      <alignment wrapText="1"/>
    </xf>
    <xf numFmtId="0" fontId="0" fillId="0" borderId="82" xfId="0" applyBorder="1"/>
    <xf numFmtId="0" fontId="0" fillId="0" borderId="0" xfId="0" applyFill="1" applyBorder="1"/>
    <xf numFmtId="0" fontId="3" fillId="0" borderId="83" xfId="0" applyFont="1" applyBorder="1" applyAlignment="1">
      <alignment horizontal="center" wrapText="1"/>
    </xf>
    <xf numFmtId="0" fontId="0" fillId="0" borderId="53" xfId="0" applyBorder="1"/>
    <xf numFmtId="0" fontId="7" fillId="0" borderId="6" xfId="0" applyFont="1" applyFill="1" applyBorder="1"/>
    <xf numFmtId="0" fontId="0" fillId="0" borderId="6" xfId="0" applyFill="1" applyBorder="1"/>
    <xf numFmtId="0" fontId="0" fillId="0" borderId="88" xfId="0" applyBorder="1"/>
    <xf numFmtId="0" fontId="3" fillId="0" borderId="44" xfId="0" applyFont="1" applyBorder="1" applyAlignment="1">
      <alignment horizontal="center" wrapText="1"/>
    </xf>
    <xf numFmtId="0" fontId="0" fillId="0" borderId="85" xfId="0" applyBorder="1"/>
    <xf numFmtId="0" fontId="0" fillId="0" borderId="86" xfId="0" applyBorder="1"/>
    <xf numFmtId="0" fontId="0" fillId="0" borderId="87" xfId="0" applyBorder="1"/>
    <xf numFmtId="0" fontId="3" fillId="0" borderId="92" xfId="0" applyFont="1" applyBorder="1" applyAlignment="1">
      <alignment horizontal="center" wrapText="1"/>
    </xf>
    <xf numFmtId="0" fontId="3" fillId="0" borderId="78" xfId="0" applyFont="1" applyBorder="1" applyAlignment="1">
      <alignment horizontal="center" wrapText="1"/>
    </xf>
    <xf numFmtId="0" fontId="0" fillId="0" borderId="93" xfId="0" applyBorder="1"/>
    <xf numFmtId="0" fontId="0" fillId="0" borderId="84" xfId="0" applyBorder="1"/>
    <xf numFmtId="0" fontId="0" fillId="4" borderId="12" xfId="0" applyFill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4" borderId="54" xfId="0" applyFont="1" applyFill="1" applyBorder="1"/>
    <xf numFmtId="0" fontId="1" fillId="6" borderId="54" xfId="0" applyFont="1" applyFill="1" applyBorder="1"/>
    <xf numFmtId="0" fontId="1" fillId="6" borderId="32" xfId="0" applyFont="1" applyFill="1" applyBorder="1"/>
    <xf numFmtId="0" fontId="1" fillId="0" borderId="0" xfId="0" applyFont="1" applyAlignment="1">
      <alignment horizontal="right"/>
    </xf>
    <xf numFmtId="0" fontId="0" fillId="7" borderId="1" xfId="0" applyFill="1" applyBorder="1" applyAlignment="1">
      <alignment wrapText="1"/>
    </xf>
    <xf numFmtId="0" fontId="0" fillId="7" borderId="1" xfId="0" applyFill="1" applyBorder="1"/>
    <xf numFmtId="0" fontId="0" fillId="0" borderId="19" xfId="0" applyFill="1" applyBorder="1"/>
    <xf numFmtId="0" fontId="0" fillId="0" borderId="5" xfId="0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20" xfId="0" applyFill="1" applyBorder="1"/>
    <xf numFmtId="0" fontId="0" fillId="0" borderId="50" xfId="0" applyFill="1" applyBorder="1"/>
    <xf numFmtId="0" fontId="0" fillId="0" borderId="0" xfId="0" applyFill="1"/>
    <xf numFmtId="0" fontId="0" fillId="7" borderId="6" xfId="0" applyFill="1" applyBorder="1"/>
    <xf numFmtId="0" fontId="0" fillId="0" borderId="7" xfId="0" applyBorder="1"/>
    <xf numFmtId="0" fontId="0" fillId="0" borderId="47" xfId="0" applyBorder="1"/>
    <xf numFmtId="0" fontId="0" fillId="0" borderId="94" xfId="0" applyBorder="1"/>
    <xf numFmtId="0" fontId="0" fillId="0" borderId="89" xfId="0" applyBorder="1"/>
    <xf numFmtId="0" fontId="0" fillId="0" borderId="100" xfId="0" applyBorder="1"/>
    <xf numFmtId="0" fontId="0" fillId="0" borderId="95" xfId="0" applyBorder="1"/>
    <xf numFmtId="0" fontId="0" fillId="6" borderId="7" xfId="0" applyFill="1" applyBorder="1" applyAlignment="1">
      <alignment horizontal="center" vertical="center" wrapText="1"/>
    </xf>
    <xf numFmtId="2" fontId="0" fillId="6" borderId="99" xfId="0" applyNumberFormat="1" applyFill="1" applyBorder="1" applyAlignment="1">
      <alignment wrapText="1"/>
    </xf>
    <xf numFmtId="2" fontId="0" fillId="6" borderId="90" xfId="0" applyNumberFormat="1" applyFill="1" applyBorder="1" applyAlignment="1">
      <alignment wrapText="1"/>
    </xf>
    <xf numFmtId="2" fontId="0" fillId="6" borderId="92" xfId="0" applyNumberFormat="1" applyFill="1" applyBorder="1" applyAlignment="1">
      <alignment wrapText="1"/>
    </xf>
    <xf numFmtId="2" fontId="0" fillId="6" borderId="7" xfId="0" applyNumberFormat="1" applyFill="1" applyBorder="1" applyAlignment="1">
      <alignment wrapText="1"/>
    </xf>
    <xf numFmtId="0" fontId="0" fillId="6" borderId="8" xfId="0" applyFill="1" applyBorder="1"/>
    <xf numFmtId="0" fontId="0" fillId="6" borderId="96" xfId="0" applyFill="1" applyBorder="1"/>
    <xf numFmtId="0" fontId="0" fillId="6" borderId="97" xfId="0" applyFill="1" applyBorder="1"/>
    <xf numFmtId="0" fontId="0" fillId="6" borderId="98" xfId="0" applyFill="1" applyBorder="1"/>
    <xf numFmtId="0" fontId="1" fillId="0" borderId="44" xfId="0" applyFont="1" applyBorder="1" applyAlignment="1">
      <alignment horizontal="center" vertical="center" wrapText="1"/>
    </xf>
    <xf numFmtId="2" fontId="1" fillId="0" borderId="90" xfId="0" applyNumberFormat="1" applyFont="1" applyBorder="1" applyAlignment="1">
      <alignment wrapText="1"/>
    </xf>
    <xf numFmtId="2" fontId="1" fillId="0" borderId="90" xfId="0" applyNumberFormat="1" applyFont="1" applyBorder="1" applyAlignment="1">
      <alignment horizontal="center" vertical="center" wrapText="1"/>
    </xf>
    <xf numFmtId="2" fontId="1" fillId="0" borderId="91" xfId="0" applyNumberFormat="1" applyFont="1" applyBorder="1" applyAlignment="1">
      <alignment horizontal="center" vertical="center" wrapText="1"/>
    </xf>
    <xf numFmtId="2" fontId="1" fillId="0" borderId="49" xfId="0" applyNumberFormat="1" applyFont="1" applyBorder="1" applyAlignment="1">
      <alignment horizontal="center" vertical="center" wrapText="1"/>
    </xf>
    <xf numFmtId="0" fontId="1" fillId="0" borderId="101" xfId="0" applyFont="1" applyBorder="1" applyAlignment="1">
      <alignment horizontal="center" vertical="center" wrapText="1"/>
    </xf>
    <xf numFmtId="164" fontId="1" fillId="0" borderId="102" xfId="0" applyNumberFormat="1" applyFont="1" applyBorder="1" applyAlignment="1">
      <alignment wrapText="1"/>
    </xf>
    <xf numFmtId="1" fontId="1" fillId="0" borderId="103" xfId="0" applyNumberFormat="1" applyFont="1" applyBorder="1" applyAlignment="1">
      <alignment horizontal="center" vertical="center" wrapText="1"/>
    </xf>
    <xf numFmtId="1" fontId="0" fillId="0" borderId="19" xfId="0" applyNumberFormat="1" applyBorder="1"/>
    <xf numFmtId="164" fontId="0" fillId="0" borderId="85" xfId="0" applyNumberFormat="1" applyBorder="1"/>
    <xf numFmtId="164" fontId="0" fillId="0" borderId="86" xfId="0" applyNumberFormat="1" applyBorder="1"/>
    <xf numFmtId="164" fontId="0" fillId="0" borderId="93" xfId="0" applyNumberFormat="1" applyBorder="1"/>
    <xf numFmtId="164" fontId="0" fillId="0" borderId="87" xfId="0" applyNumberFormat="1" applyBorder="1"/>
    <xf numFmtId="164" fontId="0" fillId="0" borderId="79" xfId="0" applyNumberFormat="1" applyBorder="1"/>
    <xf numFmtId="164" fontId="0" fillId="0" borderId="20" xfId="0" applyNumberFormat="1" applyBorder="1"/>
    <xf numFmtId="164" fontId="0" fillId="0" borderId="80" xfId="0" applyNumberFormat="1" applyBorder="1"/>
    <xf numFmtId="164" fontId="0" fillId="0" borderId="81" xfId="0" applyNumberFormat="1" applyBorder="1"/>
    <xf numFmtId="164" fontId="0" fillId="0" borderId="82" xfId="0" applyNumberFormat="1" applyBorder="1"/>
    <xf numFmtId="164" fontId="0" fillId="0" borderId="84" xfId="0" applyNumberFormat="1" applyBorder="1"/>
    <xf numFmtId="164" fontId="0" fillId="0" borderId="88" xfId="0" applyNumberFormat="1" applyBorder="1"/>
    <xf numFmtId="0" fontId="1" fillId="5" borderId="7" xfId="0" applyFont="1" applyFill="1" applyBorder="1" applyAlignment="1">
      <alignment horizontal="center" vertical="center" wrapText="1"/>
    </xf>
    <xf numFmtId="2" fontId="1" fillId="5" borderId="99" xfId="0" applyNumberFormat="1" applyFont="1" applyFill="1" applyBorder="1" applyAlignment="1">
      <alignment wrapText="1"/>
    </xf>
    <xf numFmtId="2" fontId="1" fillId="5" borderId="90" xfId="0" applyNumberFormat="1" applyFont="1" applyFill="1" applyBorder="1" applyAlignment="1">
      <alignment wrapText="1"/>
    </xf>
    <xf numFmtId="2" fontId="1" fillId="5" borderId="92" xfId="0" applyNumberFormat="1" applyFont="1" applyFill="1" applyBorder="1" applyAlignment="1">
      <alignment wrapText="1"/>
    </xf>
    <xf numFmtId="2" fontId="1" fillId="5" borderId="12" xfId="0" applyNumberFormat="1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0" fillId="5" borderId="12" xfId="0" applyFill="1" applyBorder="1"/>
    <xf numFmtId="164" fontId="0" fillId="5" borderId="12" xfId="0" applyNumberFormat="1" applyFill="1" applyBorder="1" applyAlignment="1">
      <alignment wrapText="1"/>
    </xf>
    <xf numFmtId="0" fontId="0" fillId="5" borderId="15" xfId="0" applyFill="1" applyBorder="1"/>
    <xf numFmtId="0" fontId="0" fillId="0" borderId="0" xfId="0" applyBorder="1" applyAlignment="1">
      <alignment horizontal="center" vertical="top" wrapText="1"/>
    </xf>
    <xf numFmtId="0" fontId="7" fillId="0" borderId="47" xfId="0" applyFont="1" applyBorder="1"/>
    <xf numFmtId="0" fontId="1" fillId="0" borderId="56" xfId="0" applyFont="1" applyBorder="1" applyAlignment="1">
      <alignment vertical="top" wrapText="1"/>
    </xf>
    <xf numFmtId="0" fontId="0" fillId="2" borderId="106" xfId="0" applyFill="1" applyBorder="1" applyAlignment="1">
      <alignment vertical="top" wrapText="1"/>
    </xf>
    <xf numFmtId="0" fontId="0" fillId="2" borderId="107" xfId="0" applyFill="1" applyBorder="1" applyAlignment="1">
      <alignment vertical="top" wrapText="1"/>
    </xf>
    <xf numFmtId="0" fontId="0" fillId="0" borderId="107" xfId="0" applyBorder="1" applyAlignment="1">
      <alignment vertical="top" wrapText="1"/>
    </xf>
    <xf numFmtId="0" fontId="0" fillId="0" borderId="66" xfId="0" applyBorder="1" applyAlignment="1">
      <alignment vertical="top" wrapText="1"/>
    </xf>
    <xf numFmtId="0" fontId="0" fillId="2" borderId="56" xfId="0" applyFill="1" applyBorder="1" applyAlignment="1">
      <alignment vertical="top" wrapText="1"/>
    </xf>
    <xf numFmtId="0" fontId="0" fillId="0" borderId="56" xfId="0" applyBorder="1" applyAlignment="1">
      <alignment vertical="top" wrapText="1"/>
    </xf>
    <xf numFmtId="0" fontId="0" fillId="0" borderId="106" xfId="0" applyBorder="1" applyAlignment="1">
      <alignment vertical="top" wrapText="1"/>
    </xf>
    <xf numFmtId="0" fontId="0" fillId="0" borderId="62" xfId="0" applyBorder="1" applyAlignment="1">
      <alignment vertical="top" wrapText="1"/>
    </xf>
    <xf numFmtId="0" fontId="1" fillId="0" borderId="46" xfId="0" applyFont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164" fontId="4" fillId="0" borderId="0" xfId="0" applyNumberFormat="1" applyFont="1"/>
    <xf numFmtId="164" fontId="5" fillId="0" borderId="46" xfId="0" applyNumberFormat="1" applyFont="1" applyBorder="1"/>
    <xf numFmtId="0" fontId="15" fillId="4" borderId="28" xfId="0" applyFont="1" applyFill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49" fontId="1" fillId="0" borderId="0" xfId="0" applyNumberFormat="1" applyFont="1" applyAlignment="1">
      <alignment horizontal="right"/>
    </xf>
    <xf numFmtId="0" fontId="0" fillId="7" borderId="84" xfId="0" applyFill="1" applyBorder="1"/>
    <xf numFmtId="0" fontId="0" fillId="0" borderId="88" xfId="0" applyFill="1" applyBorder="1"/>
    <xf numFmtId="0" fontId="0" fillId="0" borderId="87" xfId="0" applyFill="1" applyBorder="1"/>
    <xf numFmtId="0" fontId="1" fillId="0" borderId="103" xfId="0" applyFont="1" applyBorder="1" applyAlignment="1">
      <alignment horizontal="center" vertical="center" wrapText="1"/>
    </xf>
    <xf numFmtId="164" fontId="1" fillId="0" borderId="103" xfId="0" applyNumberFormat="1" applyFont="1" applyBorder="1" applyAlignment="1">
      <alignment wrapText="1"/>
    </xf>
    <xf numFmtId="0" fontId="0" fillId="8" borderId="0" xfId="0" applyFill="1"/>
    <xf numFmtId="2" fontId="0" fillId="8" borderId="0" xfId="0" applyNumberFormat="1" applyFill="1"/>
    <xf numFmtId="2" fontId="0" fillId="0" borderId="0" xfId="0" applyNumberFormat="1" applyFill="1"/>
    <xf numFmtId="0" fontId="1" fillId="0" borderId="46" xfId="0" applyFont="1" applyBorder="1" applyAlignment="1">
      <alignment horizontal="center"/>
    </xf>
    <xf numFmtId="0" fontId="5" fillId="0" borderId="7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right" vertical="top" wrapText="1"/>
    </xf>
    <xf numFmtId="0" fontId="5" fillId="0" borderId="32" xfId="0" applyFont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0" fontId="10" fillId="0" borderId="28" xfId="0" applyFont="1" applyBorder="1" applyAlignment="1">
      <alignment horizontal="left" vertical="top" wrapText="1"/>
    </xf>
    <xf numFmtId="0" fontId="15" fillId="0" borderId="12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vertical="center" wrapText="1"/>
    </xf>
    <xf numFmtId="0" fontId="5" fillId="0" borderId="12" xfId="0" applyFont="1" applyBorder="1" applyAlignment="1">
      <alignment horizontal="left" vertical="top" wrapText="1"/>
    </xf>
    <xf numFmtId="0" fontId="5" fillId="0" borderId="32" xfId="0" applyFont="1" applyBorder="1" applyAlignment="1">
      <alignment vertical="top" wrapText="1"/>
    </xf>
    <xf numFmtId="0" fontId="5" fillId="0" borderId="103" xfId="0" applyFont="1" applyFill="1" applyBorder="1" applyAlignment="1">
      <alignment vertical="top" wrapText="1"/>
    </xf>
    <xf numFmtId="0" fontId="5" fillId="0" borderId="54" xfId="0" applyFont="1" applyBorder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wrapText="1"/>
    </xf>
    <xf numFmtId="0" fontId="5" fillId="0" borderId="54" xfId="0" applyFont="1" applyBorder="1" applyAlignment="1">
      <alignment vertical="center"/>
    </xf>
    <xf numFmtId="0" fontId="0" fillId="0" borderId="54" xfId="0" applyBorder="1"/>
    <xf numFmtId="0" fontId="0" fillId="0" borderId="46" xfId="0" applyBorder="1"/>
    <xf numFmtId="0" fontId="0" fillId="0" borderId="32" xfId="0" applyBorder="1"/>
    <xf numFmtId="0" fontId="17" fillId="0" borderId="54" xfId="0" applyFont="1" applyBorder="1" applyAlignment="1">
      <alignment horizontal="center"/>
    </xf>
    <xf numFmtId="0" fontId="17" fillId="0" borderId="46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4" fillId="0" borderId="10" xfId="0" applyFont="1" applyBorder="1" applyAlignment="1">
      <alignment vertical="top" wrapText="1"/>
    </xf>
    <xf numFmtId="0" fontId="0" fillId="0" borderId="51" xfId="0" applyBorder="1" applyAlignment="1">
      <alignment vertical="top" wrapText="1"/>
    </xf>
    <xf numFmtId="0" fontId="0" fillId="0" borderId="49" xfId="0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0" fillId="0" borderId="52" xfId="0" applyBorder="1" applyAlignment="1">
      <alignment vertical="top" wrapText="1"/>
    </xf>
    <xf numFmtId="0" fontId="0" fillId="0" borderId="48" xfId="0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65" xfId="0" applyFont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50" xfId="0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10" xfId="0" applyFont="1" applyBorder="1" applyAlignment="1">
      <alignment horizontal="left" vertical="top" wrapText="1"/>
    </xf>
    <xf numFmtId="0" fontId="5" fillId="0" borderId="51" xfId="0" applyFont="1" applyBorder="1" applyAlignment="1">
      <alignment horizontal="left" vertical="top" wrapText="1"/>
    </xf>
    <xf numFmtId="0" fontId="5" fillId="0" borderId="49" xfId="0" applyFont="1" applyBorder="1" applyAlignment="1">
      <alignment horizontal="left" vertical="top" wrapText="1"/>
    </xf>
    <xf numFmtId="0" fontId="0" fillId="0" borderId="65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5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0" fontId="0" fillId="0" borderId="48" xfId="0" applyBorder="1" applyAlignment="1">
      <alignment horizontal="left" vertical="top" wrapText="1"/>
    </xf>
    <xf numFmtId="0" fontId="4" fillId="0" borderId="54" xfId="0" applyFont="1" applyBorder="1" applyAlignment="1">
      <alignment vertical="top" wrapText="1"/>
    </xf>
    <xf numFmtId="0" fontId="0" fillId="0" borderId="46" xfId="0" applyBorder="1" applyAlignment="1">
      <alignment vertical="top" wrapText="1"/>
    </xf>
    <xf numFmtId="0" fontId="0" fillId="0" borderId="32" xfId="0" applyBorder="1" applyAlignment="1">
      <alignment vertical="top" wrapText="1"/>
    </xf>
    <xf numFmtId="0" fontId="5" fillId="0" borderId="7" xfId="0" applyFont="1" applyBorder="1" applyAlignment="1">
      <alignment horizontal="left" vertical="top" wrapText="1"/>
    </xf>
    <xf numFmtId="0" fontId="5" fillId="0" borderId="103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47" xfId="0" applyFont="1" applyBorder="1" applyAlignment="1">
      <alignment horizontal="left" vertical="top" wrapText="1"/>
    </xf>
    <xf numFmtId="0" fontId="5" fillId="4" borderId="0" xfId="0" applyFont="1" applyFill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164" fontId="0" fillId="0" borderId="0" xfId="0" applyNumberFormat="1" applyFill="1" applyAlignment="1">
      <alignment horizontal="right"/>
    </xf>
    <xf numFmtId="164" fontId="0" fillId="0" borderId="46" xfId="0" applyNumberFormat="1" applyFill="1" applyBorder="1" applyAlignment="1">
      <alignment horizontal="right"/>
    </xf>
    <xf numFmtId="0" fontId="0" fillId="0" borderId="0" xfId="0" applyAlignment="1">
      <alignment horizontal="left" wrapText="1"/>
    </xf>
    <xf numFmtId="0" fontId="15" fillId="0" borderId="54" xfId="0" applyFont="1" applyBorder="1" applyAlignment="1">
      <alignment horizontal="left" vertical="top" wrapText="1"/>
    </xf>
    <xf numFmtId="0" fontId="10" fillId="0" borderId="46" xfId="0" applyFont="1" applyBorder="1" applyAlignment="1">
      <alignment horizontal="left" vertical="top" wrapText="1"/>
    </xf>
    <xf numFmtId="0" fontId="10" fillId="0" borderId="32" xfId="0" applyFont="1" applyBorder="1" applyAlignment="1">
      <alignment horizontal="left" vertical="top" wrapText="1"/>
    </xf>
    <xf numFmtId="0" fontId="15" fillId="4" borderId="104" xfId="0" applyFont="1" applyFill="1" applyBorder="1" applyAlignment="1">
      <alignment horizontal="left" vertical="top" wrapText="1"/>
    </xf>
    <xf numFmtId="0" fontId="15" fillId="4" borderId="0" xfId="0" applyFont="1" applyFill="1" applyBorder="1" applyAlignment="1">
      <alignment horizontal="left" vertical="top" wrapText="1"/>
    </xf>
    <xf numFmtId="0" fontId="10" fillId="0" borderId="54" xfId="0" applyFont="1" applyBorder="1" applyAlignment="1">
      <alignment horizontal="left" vertical="top" wrapText="1"/>
    </xf>
    <xf numFmtId="0" fontId="1" fillId="4" borderId="0" xfId="0" applyFont="1" applyFill="1" applyAlignment="1">
      <alignment horizontal="left"/>
    </xf>
    <xf numFmtId="0" fontId="1" fillId="5" borderId="0" xfId="0" applyFont="1" applyFill="1" applyAlignment="1">
      <alignment horizontal="center"/>
    </xf>
    <xf numFmtId="0" fontId="1" fillId="4" borderId="65" xfId="0" applyFont="1" applyFill="1" applyBorder="1" applyAlignment="1">
      <alignment horizontal="left" vertical="top" wrapText="1"/>
    </xf>
    <xf numFmtId="0" fontId="1" fillId="4" borderId="0" xfId="0" applyFont="1" applyFill="1" applyBorder="1" applyAlignment="1">
      <alignment horizontal="left" vertical="top" wrapText="1"/>
    </xf>
    <xf numFmtId="0" fontId="1" fillId="0" borderId="46" xfId="0" applyFont="1" applyBorder="1" applyAlignment="1">
      <alignment horizontal="left" vertical="center" wrapText="1"/>
    </xf>
    <xf numFmtId="0" fontId="14" fillId="4" borderId="65" xfId="0" applyFont="1" applyFill="1" applyBorder="1" applyAlignment="1">
      <alignment horizontal="center" vertical="top" wrapText="1"/>
    </xf>
    <xf numFmtId="0" fontId="14" fillId="4" borderId="0" xfId="0" applyFont="1" applyFill="1" applyBorder="1" applyAlignment="1">
      <alignment horizontal="center" vertical="top" wrapText="1"/>
    </xf>
    <xf numFmtId="0" fontId="8" fillId="4" borderId="75" xfId="0" applyFont="1" applyFill="1" applyBorder="1" applyAlignment="1">
      <alignment horizontal="center"/>
    </xf>
    <xf numFmtId="0" fontId="8" fillId="4" borderId="0" xfId="0" applyFont="1" applyFill="1" applyBorder="1" applyAlignment="1">
      <alignment horizontal="center"/>
    </xf>
    <xf numFmtId="0" fontId="4" fillId="0" borderId="54" xfId="0" applyFont="1" applyFill="1" applyBorder="1" applyAlignment="1">
      <alignment horizontal="left" vertical="top" wrapText="1"/>
    </xf>
    <xf numFmtId="0" fontId="4" fillId="0" borderId="46" xfId="0" applyFont="1" applyFill="1" applyBorder="1" applyAlignment="1">
      <alignment horizontal="left" vertical="top" wrapText="1"/>
    </xf>
    <xf numFmtId="0" fontId="4" fillId="0" borderId="32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 wrapText="1"/>
    </xf>
    <xf numFmtId="0" fontId="5" fillId="0" borderId="51" xfId="0" applyFont="1" applyFill="1" applyBorder="1" applyAlignment="1">
      <alignment horizontal="left" vertical="top" wrapText="1"/>
    </xf>
    <xf numFmtId="0" fontId="5" fillId="0" borderId="49" xfId="0" applyFont="1" applyFill="1" applyBorder="1" applyAlignment="1">
      <alignment horizontal="left" vertical="top" wrapText="1"/>
    </xf>
    <xf numFmtId="0" fontId="5" fillId="4" borderId="65" xfId="0" applyFont="1" applyFill="1" applyBorder="1" applyAlignment="1">
      <alignment horizontal="left" vertical="top"/>
    </xf>
    <xf numFmtId="0" fontId="5" fillId="4" borderId="0" xfId="0" applyFont="1" applyFill="1" applyBorder="1" applyAlignment="1">
      <alignment horizontal="left" vertical="top"/>
    </xf>
    <xf numFmtId="0" fontId="0" fillId="0" borderId="46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8" fillId="5" borderId="54" xfId="0" applyFont="1" applyFill="1" applyBorder="1" applyAlignment="1">
      <alignment horizontal="center"/>
    </xf>
    <xf numFmtId="0" fontId="8" fillId="5" borderId="46" xfId="0" applyFont="1" applyFill="1" applyBorder="1" applyAlignment="1">
      <alignment horizontal="center"/>
    </xf>
    <xf numFmtId="0" fontId="8" fillId="5" borderId="32" xfId="0" applyFont="1" applyFill="1" applyBorder="1" applyAlignment="1">
      <alignment horizontal="center"/>
    </xf>
    <xf numFmtId="0" fontId="0" fillId="0" borderId="0" xfId="0" applyFill="1" applyAlignment="1">
      <alignment horizontal="left" wrapText="1"/>
    </xf>
    <xf numFmtId="0" fontId="16" fillId="5" borderId="0" xfId="0" applyFont="1" applyFill="1" applyBorder="1" applyAlignment="1">
      <alignment horizontal="center"/>
    </xf>
    <xf numFmtId="2" fontId="1" fillId="4" borderId="0" xfId="0" applyNumberFormat="1" applyFont="1" applyFill="1" applyAlignment="1">
      <alignment horizontal="left"/>
    </xf>
    <xf numFmtId="0" fontId="1" fillId="6" borderId="0" xfId="0" applyFont="1" applyFill="1" applyAlignment="1">
      <alignment horizontal="left"/>
    </xf>
    <xf numFmtId="0" fontId="2" fillId="3" borderId="67" xfId="0" applyFont="1" applyFill="1" applyBorder="1" applyAlignment="1">
      <alignment horizontal="center" vertical="center" wrapText="1"/>
    </xf>
    <xf numFmtId="0" fontId="1" fillId="4" borderId="54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0" fontId="1" fillId="6" borderId="54" xfId="0" applyFont="1" applyFill="1" applyBorder="1" applyAlignment="1">
      <alignment horizontal="center" wrapText="1"/>
    </xf>
    <xf numFmtId="0" fontId="1" fillId="6" borderId="32" xfId="0" applyFont="1" applyFill="1" applyBorder="1" applyAlignment="1">
      <alignment horizontal="center" wrapText="1"/>
    </xf>
    <xf numFmtId="0" fontId="5" fillId="0" borderId="55" xfId="0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top" wrapText="1"/>
    </xf>
    <xf numFmtId="0" fontId="5" fillId="0" borderId="31" xfId="0" applyFont="1" applyBorder="1" applyAlignment="1">
      <alignment horizontal="center" vertical="top" wrapText="1"/>
    </xf>
    <xf numFmtId="0" fontId="0" fillId="0" borderId="54" xfId="0" applyBorder="1" applyAlignment="1">
      <alignment horizontal="right"/>
    </xf>
    <xf numFmtId="0" fontId="0" fillId="0" borderId="32" xfId="0" applyBorder="1" applyAlignment="1">
      <alignment horizontal="right"/>
    </xf>
    <xf numFmtId="0" fontId="4" fillId="0" borderId="54" xfId="0" applyFont="1" applyBorder="1" applyAlignment="1">
      <alignment horizontal="right" vertical="top" wrapText="1"/>
    </xf>
    <xf numFmtId="0" fontId="4" fillId="0" borderId="32" xfId="0" applyFont="1" applyBorder="1" applyAlignment="1">
      <alignment horizontal="right" vertical="top" wrapText="1"/>
    </xf>
    <xf numFmtId="0" fontId="4" fillId="0" borderId="54" xfId="0" applyFont="1" applyBorder="1" applyAlignment="1">
      <alignment horizontal="left" vertical="top" wrapText="1"/>
    </xf>
    <xf numFmtId="0" fontId="4" fillId="0" borderId="46" xfId="0" applyFont="1" applyBorder="1" applyAlignment="1">
      <alignment horizontal="left" vertical="top" wrapText="1"/>
    </xf>
    <xf numFmtId="0" fontId="4" fillId="0" borderId="62" xfId="0" applyFont="1" applyBorder="1" applyAlignment="1">
      <alignment horizontal="left" vertical="top" wrapText="1"/>
    </xf>
    <xf numFmtId="0" fontId="4" fillId="0" borderId="64" xfId="0" applyFont="1" applyBorder="1" applyAlignment="1">
      <alignment horizontal="left" vertical="top" wrapText="1"/>
    </xf>
    <xf numFmtId="0" fontId="4" fillId="0" borderId="63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 wrapText="1"/>
    </xf>
    <xf numFmtId="0" fontId="4" fillId="0" borderId="32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47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8" fillId="5" borderId="77" xfId="0" applyFont="1" applyFill="1" applyBorder="1" applyAlignment="1">
      <alignment horizontal="center"/>
    </xf>
    <xf numFmtId="0" fontId="5" fillId="4" borderId="54" xfId="0" applyFont="1" applyFill="1" applyBorder="1" applyAlignment="1">
      <alignment horizontal="left" vertical="top"/>
    </xf>
    <xf numFmtId="0" fontId="5" fillId="4" borderId="32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5" fillId="4" borderId="46" xfId="0" applyFont="1" applyFill="1" applyBorder="1" applyAlignment="1">
      <alignment horizontal="left" vertical="top"/>
    </xf>
    <xf numFmtId="0" fontId="4" fillId="0" borderId="7" xfId="0" applyFont="1" applyFill="1" applyBorder="1" applyAlignment="1">
      <alignment horizontal="left" vertical="top" wrapText="1"/>
    </xf>
    <xf numFmtId="0" fontId="5" fillId="0" borderId="47" xfId="0" applyFont="1" applyFill="1" applyBorder="1" applyAlignment="1">
      <alignment horizontal="left" vertical="top" wrapText="1"/>
    </xf>
    <xf numFmtId="0" fontId="5" fillId="0" borderId="8" xfId="0" applyFont="1" applyFill="1" applyBorder="1" applyAlignment="1">
      <alignment horizontal="left" vertical="top" wrapText="1"/>
    </xf>
    <xf numFmtId="0" fontId="0" fillId="0" borderId="54" xfId="0" applyBorder="1" applyAlignment="1">
      <alignment horizontal="left" vertical="top" wrapText="1"/>
    </xf>
    <xf numFmtId="0" fontId="0" fillId="0" borderId="7" xfId="0" applyBorder="1" applyAlignment="1">
      <alignment horizontal="right" vertical="center"/>
    </xf>
    <xf numFmtId="0" fontId="0" fillId="0" borderId="47" xfId="0" applyBorder="1" applyAlignment="1">
      <alignment horizontal="right" vertical="center"/>
    </xf>
    <xf numFmtId="0" fontId="0" fillId="0" borderId="105" xfId="0" applyBorder="1" applyAlignment="1">
      <alignment horizontal="center" vertical="top" wrapText="1"/>
    </xf>
    <xf numFmtId="0" fontId="0" fillId="0" borderId="104" xfId="0" applyBorder="1" applyAlignment="1">
      <alignment horizontal="center" vertical="top" wrapText="1"/>
    </xf>
    <xf numFmtId="0" fontId="0" fillId="0" borderId="58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65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9" fillId="5" borderId="32" xfId="0" applyFont="1" applyFill="1" applyBorder="1" applyAlignment="1">
      <alignment horizontal="center"/>
    </xf>
  </cellXfs>
  <cellStyles count="1">
    <cellStyle name="Normal" xfId="0" builtinId="0"/>
  </cellStyles>
  <dxfs count="22">
    <dxf>
      <numFmt numFmtId="1" formatCode="0"/>
      <border diagonalUp="0" diagonalDown="0">
        <left style="medium">
          <color auto="1"/>
        </left>
        <right style="medium">
          <color indexed="64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border diagonalUp="0" diagonalDown="0">
        <left style="medium">
          <color indexed="64"/>
        </left>
        <right style="medium">
          <color auto="1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</font>
      <border diagonalUp="0" diagonalDown="0">
        <left style="thin">
          <color auto="1"/>
        </left>
        <right style="thin">
          <color auto="1"/>
        </right>
        <top/>
        <bottom/>
      </border>
    </dxf>
    <dxf>
      <numFmt numFmtId="1" formatCode="0"/>
      <border diagonalUp="0" diagonalDown="0">
        <left style="medium">
          <color auto="1"/>
        </left>
        <right style="medium">
          <color indexed="64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numFmt numFmtId="164" formatCode="0.0"/>
      <border diagonalUp="0" diagonalDown="0">
        <left style="medium">
          <color auto="1"/>
        </left>
        <right style="medium">
          <color auto="1"/>
        </right>
        <top/>
        <bottom/>
      </border>
    </dxf>
    <dxf>
      <border diagonalUp="0" diagonalDown="0">
        <left style="medium">
          <color indexed="64"/>
        </left>
        <right style="medium">
          <color auto="1"/>
        </right>
        <top/>
        <bottom/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/>
      </font>
      <border diagonalUp="0" diagonalDown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plotArea>
      <c:layout>
        <c:manualLayout>
          <c:layoutTarget val="inner"/>
          <c:xMode val="edge"/>
          <c:yMode val="edge"/>
          <c:x val="3.2672232124375887E-2"/>
          <c:y val="1.0395008164229917E-2"/>
          <c:w val="0.885979186403273"/>
          <c:h val="0.92576023103952565"/>
        </c:manualLayout>
      </c:layout>
      <c:barChart>
        <c:barDir val="col"/>
        <c:grouping val="clustered"/>
        <c:ser>
          <c:idx val="5"/>
          <c:order val="0"/>
          <c:tx>
            <c:v>Blank</c:v>
          </c:tx>
          <c:cat>
            <c:strRef>
              <c:f>Smileys!$B$17:$B$24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Smileys!$H$17:$H$24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"/>
          <c:tx>
            <c:v>Meget utilfreds</c:v>
          </c:tx>
          <c:cat>
            <c:strRef>
              <c:f>Smileys!$B$17:$B$24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Smileys!$G$17:$G$24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2"/>
          <c:tx>
            <c:v>Utilfreds</c:v>
          </c:tx>
          <c:cat>
            <c:strRef>
              <c:f>Smileys!$B$17:$B$24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Smileys!$F$17:$F$24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</c:ser>
        <c:ser>
          <c:idx val="2"/>
          <c:order val="3"/>
          <c:tx>
            <c:v>Mellem</c:v>
          </c:tx>
          <c:cat>
            <c:strRef>
              <c:f>Smileys!$B$17:$B$24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Smileys!$E$17:$E$24</c:f>
              <c:numCache>
                <c:formatCode>General</c:formatCode>
                <c:ptCount val="8"/>
                <c:pt idx="0">
                  <c:v>5</c:v>
                </c:pt>
                <c:pt idx="1">
                  <c:v>13</c:v>
                </c:pt>
                <c:pt idx="2">
                  <c:v>12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</c:numCache>
            </c:numRef>
          </c:val>
        </c:ser>
        <c:ser>
          <c:idx val="1"/>
          <c:order val="4"/>
          <c:tx>
            <c:v>Tilfreds</c:v>
          </c:tx>
          <c:cat>
            <c:strRef>
              <c:f>Smileys!$B$17:$B$24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Smileys!$D$17:$D$24</c:f>
              <c:numCache>
                <c:formatCode>General</c:formatCode>
                <c:ptCount val="8"/>
                <c:pt idx="0">
                  <c:v>61</c:v>
                </c:pt>
                <c:pt idx="1">
                  <c:v>40</c:v>
                </c:pt>
                <c:pt idx="2">
                  <c:v>38</c:v>
                </c:pt>
                <c:pt idx="3">
                  <c:v>32</c:v>
                </c:pt>
                <c:pt idx="4">
                  <c:v>24</c:v>
                </c:pt>
                <c:pt idx="5">
                  <c:v>29</c:v>
                </c:pt>
                <c:pt idx="6">
                  <c:v>29</c:v>
                </c:pt>
                <c:pt idx="7">
                  <c:v>21</c:v>
                </c:pt>
              </c:numCache>
            </c:numRef>
          </c:val>
        </c:ser>
        <c:ser>
          <c:idx val="0"/>
          <c:order val="5"/>
          <c:tx>
            <c:v>Meget tilfreds</c:v>
          </c:tx>
          <c:cat>
            <c:strRef>
              <c:f>Smileys!$B$17:$B$24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Smileys!$C$17:$C$24</c:f>
              <c:numCache>
                <c:formatCode>General</c:formatCode>
                <c:ptCount val="8"/>
                <c:pt idx="0">
                  <c:v>30</c:v>
                </c:pt>
                <c:pt idx="1">
                  <c:v>31</c:v>
                </c:pt>
                <c:pt idx="2">
                  <c:v>41</c:v>
                </c:pt>
                <c:pt idx="3">
                  <c:v>42</c:v>
                </c:pt>
                <c:pt idx="4">
                  <c:v>36</c:v>
                </c:pt>
                <c:pt idx="5">
                  <c:v>51</c:v>
                </c:pt>
                <c:pt idx="6">
                  <c:v>47</c:v>
                </c:pt>
                <c:pt idx="7">
                  <c:v>32</c:v>
                </c:pt>
              </c:numCache>
            </c:numRef>
          </c:val>
        </c:ser>
        <c:axId val="70689920"/>
        <c:axId val="70691456"/>
      </c:barChart>
      <c:catAx>
        <c:axId val="70689920"/>
        <c:scaling>
          <c:orientation val="minMax"/>
        </c:scaling>
        <c:axPos val="b"/>
        <c:tickLblPos val="nextTo"/>
        <c:crossAx val="70691456"/>
        <c:crosses val="autoZero"/>
        <c:auto val="1"/>
        <c:lblAlgn val="ctr"/>
        <c:lblOffset val="100"/>
      </c:catAx>
      <c:valAx>
        <c:axId val="70691456"/>
        <c:scaling>
          <c:orientation val="minMax"/>
        </c:scaling>
        <c:axPos val="l"/>
        <c:majorGridlines/>
        <c:numFmt formatCode="General" sourceLinked="1"/>
        <c:tickLblPos val="nextTo"/>
        <c:crossAx val="70689920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85952956682033754"/>
          <c:y val="3.3337917267383922E-2"/>
          <c:w val="0.13376890338438224"/>
          <c:h val="0.40750227348342077"/>
        </c:manualLayout>
      </c:layout>
    </c:legend>
    <c:plotVisOnly val="1"/>
    <c:dispBlanksAs val="gap"/>
  </c:chart>
  <c:printSettings>
    <c:headerFooter/>
    <c:pageMargins b="0.75000000000000155" l="0.70000000000000062" r="0.70000000000000062" t="0.7500000000000015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plotArea>
      <c:layout>
        <c:manualLayout>
          <c:layoutTarget val="inner"/>
          <c:xMode val="edge"/>
          <c:yMode val="edge"/>
          <c:x val="3.2672232124375901E-2"/>
          <c:y val="1.0395008164229917E-2"/>
          <c:w val="0.88597918640327311"/>
          <c:h val="0.92576023103952565"/>
        </c:manualLayout>
      </c:layout>
      <c:barChart>
        <c:barDir val="col"/>
        <c:grouping val="clustered"/>
        <c:ser>
          <c:idx val="5"/>
          <c:order val="0"/>
          <c:tx>
            <c:v>Blank</c:v>
          </c:tx>
          <c:cat>
            <c:strRef>
              <c:f>[1]Smileys!$B$16:$B$23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[1]Smileys!$H$16:$H$23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4"/>
          <c:order val="1"/>
          <c:tx>
            <c:v>Very unhappy</c:v>
          </c:tx>
          <c:cat>
            <c:strRef>
              <c:f>[1]Smileys!$B$16:$B$23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[1]Smileys!$G$16:$G$23</c:f>
              <c:numCache>
                <c:formatCode>General</c:formatCode>
                <c:ptCount val="8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3"/>
          <c:order val="2"/>
          <c:tx>
            <c:v>Unhappy</c:v>
          </c:tx>
          <c:cat>
            <c:strRef>
              <c:f>[1]Smileys!$B$16:$B$23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[1]Smileys!$F$16:$F$23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</c:ser>
        <c:ser>
          <c:idx val="2"/>
          <c:order val="3"/>
          <c:tx>
            <c:v>In between</c:v>
          </c:tx>
          <c:cat>
            <c:strRef>
              <c:f>[1]Smileys!$B$16:$B$23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[1]Smileys!$E$16:$E$23</c:f>
              <c:numCache>
                <c:formatCode>General</c:formatCode>
                <c:ptCount val="8"/>
                <c:pt idx="0">
                  <c:v>5</c:v>
                </c:pt>
                <c:pt idx="1">
                  <c:v>13</c:v>
                </c:pt>
                <c:pt idx="2">
                  <c:v>12</c:v>
                </c:pt>
                <c:pt idx="3">
                  <c:v>10</c:v>
                </c:pt>
                <c:pt idx="4">
                  <c:v>13</c:v>
                </c:pt>
                <c:pt idx="5">
                  <c:v>14</c:v>
                </c:pt>
                <c:pt idx="6">
                  <c:v>13</c:v>
                </c:pt>
                <c:pt idx="7">
                  <c:v>13</c:v>
                </c:pt>
              </c:numCache>
            </c:numRef>
          </c:val>
        </c:ser>
        <c:ser>
          <c:idx val="1"/>
          <c:order val="4"/>
          <c:tx>
            <c:v>Happy</c:v>
          </c:tx>
          <c:cat>
            <c:strRef>
              <c:f>[1]Smileys!$B$16:$B$23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[1]Smileys!$D$16:$D$23</c:f>
              <c:numCache>
                <c:formatCode>General</c:formatCode>
                <c:ptCount val="8"/>
                <c:pt idx="0">
                  <c:v>61</c:v>
                </c:pt>
                <c:pt idx="1">
                  <c:v>40</c:v>
                </c:pt>
                <c:pt idx="2">
                  <c:v>38</c:v>
                </c:pt>
                <c:pt idx="3">
                  <c:v>32</c:v>
                </c:pt>
                <c:pt idx="4">
                  <c:v>24</c:v>
                </c:pt>
                <c:pt idx="5">
                  <c:v>29</c:v>
                </c:pt>
                <c:pt idx="6">
                  <c:v>29</c:v>
                </c:pt>
                <c:pt idx="7">
                  <c:v>21</c:v>
                </c:pt>
              </c:numCache>
            </c:numRef>
          </c:val>
        </c:ser>
        <c:ser>
          <c:idx val="0"/>
          <c:order val="5"/>
          <c:tx>
            <c:v>Very happy</c:v>
          </c:tx>
          <c:cat>
            <c:strRef>
              <c:f>[1]Smileys!$B$16:$B$23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cat>
          <c:val>
            <c:numRef>
              <c:f>[1]Smileys!$C$16:$C$23</c:f>
              <c:numCache>
                <c:formatCode>General</c:formatCode>
                <c:ptCount val="8"/>
                <c:pt idx="0">
                  <c:v>30</c:v>
                </c:pt>
                <c:pt idx="1">
                  <c:v>31</c:v>
                </c:pt>
                <c:pt idx="2">
                  <c:v>41</c:v>
                </c:pt>
                <c:pt idx="3">
                  <c:v>42</c:v>
                </c:pt>
                <c:pt idx="4">
                  <c:v>36</c:v>
                </c:pt>
                <c:pt idx="5">
                  <c:v>51</c:v>
                </c:pt>
                <c:pt idx="6">
                  <c:v>47</c:v>
                </c:pt>
                <c:pt idx="7">
                  <c:v>32</c:v>
                </c:pt>
              </c:numCache>
            </c:numRef>
          </c:val>
        </c:ser>
        <c:axId val="71308032"/>
        <c:axId val="71309568"/>
      </c:barChart>
      <c:catAx>
        <c:axId val="71308032"/>
        <c:scaling>
          <c:orientation val="minMax"/>
        </c:scaling>
        <c:axPos val="b"/>
        <c:tickLblPos val="nextTo"/>
        <c:txPr>
          <a:bodyPr/>
          <a:lstStyle/>
          <a:p>
            <a:pPr>
              <a:defRPr lang="en-US"/>
            </a:pPr>
            <a:endParaRPr lang="da-DK"/>
          </a:p>
        </c:txPr>
        <c:crossAx val="71309568"/>
        <c:crosses val="autoZero"/>
        <c:auto val="1"/>
        <c:lblAlgn val="ctr"/>
        <c:lblOffset val="100"/>
      </c:catAx>
      <c:valAx>
        <c:axId val="71309568"/>
        <c:scaling>
          <c:orientation val="minMax"/>
        </c:scaling>
        <c:axPos val="l"/>
        <c:majorGridlines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da-DK"/>
          </a:p>
        </c:txPr>
        <c:crossAx val="71308032"/>
        <c:crosses val="autoZero"/>
        <c:crossBetween val="between"/>
        <c:majorUnit val="5"/>
      </c:valAx>
    </c:plotArea>
    <c:legend>
      <c:legendPos val="r"/>
      <c:layout>
        <c:manualLayout>
          <c:xMode val="edge"/>
          <c:yMode val="edge"/>
          <c:x val="0.85952956682033754"/>
          <c:y val="3.3337917267383929E-2"/>
          <c:w val="0.13376890338438224"/>
          <c:h val="0.40750227348342083"/>
        </c:manualLayout>
      </c:layout>
      <c:txPr>
        <a:bodyPr/>
        <a:lstStyle/>
        <a:p>
          <a:pPr>
            <a:defRPr lang="en-US"/>
          </a:pPr>
          <a:endParaRPr lang="da-DK"/>
        </a:p>
      </c:txPr>
    </c:legend>
    <c:plotVisOnly val="1"/>
    <c:dispBlanksAs val="gap"/>
  </c:chart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plotArea>
      <c:layout/>
      <c:scatterChart>
        <c:scatterStyle val="lineMarker"/>
        <c:ser>
          <c:idx val="0"/>
          <c:order val="0"/>
          <c:tx>
            <c:strRef>
              <c:f>[1]Smileys!$C$51</c:f>
              <c:strCache>
                <c:ptCount val="1"/>
                <c:pt idx="0">
                  <c:v>Very happy</c:v>
                </c:pt>
              </c:strCache>
            </c:strRef>
          </c:tx>
          <c:xVal>
            <c:strRef>
              <c:f>[1]Smileys!$B$52:$B$59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xVal>
          <c:yVal>
            <c:numRef>
              <c:f>[1]Smileys!$C$52:$C$59</c:f>
              <c:numCache>
                <c:formatCode>General</c:formatCode>
                <c:ptCount val="8"/>
                <c:pt idx="0">
                  <c:v>30.927835051546392</c:v>
                </c:pt>
                <c:pt idx="1">
                  <c:v>36.046511627906973</c:v>
                </c:pt>
                <c:pt idx="2">
                  <c:v>43.157894736842103</c:v>
                </c:pt>
                <c:pt idx="3">
                  <c:v>47.19101123595506</c:v>
                </c:pt>
                <c:pt idx="4">
                  <c:v>46.153846153846153</c:v>
                </c:pt>
                <c:pt idx="5">
                  <c:v>53.684210526315788</c:v>
                </c:pt>
                <c:pt idx="6">
                  <c:v>51.64835164835165</c:v>
                </c:pt>
                <c:pt idx="7">
                  <c:v>47.058823529411768</c:v>
                </c:pt>
              </c:numCache>
            </c:numRef>
          </c:yVal>
        </c:ser>
        <c:ser>
          <c:idx val="1"/>
          <c:order val="1"/>
          <c:tx>
            <c:strRef>
              <c:f>[1]Smileys!$D$51</c:f>
              <c:strCache>
                <c:ptCount val="1"/>
                <c:pt idx="0">
                  <c:v>Happy</c:v>
                </c:pt>
              </c:strCache>
            </c:strRef>
          </c:tx>
          <c:xVal>
            <c:strRef>
              <c:f>[1]Smileys!$B$52:$B$59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xVal>
          <c:yVal>
            <c:numRef>
              <c:f>[1]Smileys!$D$52:$D$59</c:f>
              <c:numCache>
                <c:formatCode>General</c:formatCode>
                <c:ptCount val="8"/>
                <c:pt idx="0">
                  <c:v>62.886597938144327</c:v>
                </c:pt>
                <c:pt idx="1">
                  <c:v>46.511627906976742</c:v>
                </c:pt>
                <c:pt idx="2">
                  <c:v>40</c:v>
                </c:pt>
                <c:pt idx="3">
                  <c:v>35.955056179775283</c:v>
                </c:pt>
                <c:pt idx="4">
                  <c:v>30.76923076923077</c:v>
                </c:pt>
                <c:pt idx="5">
                  <c:v>30.526315789473685</c:v>
                </c:pt>
                <c:pt idx="6">
                  <c:v>31.868131868131869</c:v>
                </c:pt>
                <c:pt idx="7">
                  <c:v>30.882352941176471</c:v>
                </c:pt>
              </c:numCache>
            </c:numRef>
          </c:yVal>
        </c:ser>
        <c:ser>
          <c:idx val="2"/>
          <c:order val="2"/>
          <c:tx>
            <c:strRef>
              <c:f>[1]Smileys!$E$51</c:f>
              <c:strCache>
                <c:ptCount val="1"/>
                <c:pt idx="0">
                  <c:v>In between</c:v>
                </c:pt>
              </c:strCache>
            </c:strRef>
          </c:tx>
          <c:xVal>
            <c:strRef>
              <c:f>[1]Smileys!$B$52:$B$59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xVal>
          <c:yVal>
            <c:numRef>
              <c:f>[1]Smileys!$E$52:$E$59</c:f>
              <c:numCache>
                <c:formatCode>General</c:formatCode>
                <c:ptCount val="8"/>
                <c:pt idx="0">
                  <c:v>5.1546391752577323</c:v>
                </c:pt>
                <c:pt idx="1">
                  <c:v>15.116279069767442</c:v>
                </c:pt>
                <c:pt idx="2">
                  <c:v>12.631578947368421</c:v>
                </c:pt>
                <c:pt idx="3">
                  <c:v>11.235955056179776</c:v>
                </c:pt>
                <c:pt idx="4">
                  <c:v>16.666666666666668</c:v>
                </c:pt>
                <c:pt idx="5">
                  <c:v>14.736842105263158</c:v>
                </c:pt>
                <c:pt idx="6">
                  <c:v>14.285714285714286</c:v>
                </c:pt>
                <c:pt idx="7">
                  <c:v>19.117647058823529</c:v>
                </c:pt>
              </c:numCache>
            </c:numRef>
          </c:yVal>
        </c:ser>
        <c:ser>
          <c:idx val="3"/>
          <c:order val="3"/>
          <c:tx>
            <c:strRef>
              <c:f>[1]Smileys!$F$51</c:f>
              <c:strCache>
                <c:ptCount val="1"/>
                <c:pt idx="0">
                  <c:v>Unhappy</c:v>
                </c:pt>
              </c:strCache>
            </c:strRef>
          </c:tx>
          <c:xVal>
            <c:strRef>
              <c:f>[1]Smileys!$B$52:$B$59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xVal>
          <c:yVal>
            <c:numRef>
              <c:f>[1]Smileys!$F$52:$F$59</c:f>
              <c:numCache>
                <c:formatCode>General</c:formatCode>
                <c:ptCount val="8"/>
                <c:pt idx="0">
                  <c:v>0</c:v>
                </c:pt>
                <c:pt idx="1">
                  <c:v>2.3255813953488373</c:v>
                </c:pt>
                <c:pt idx="2">
                  <c:v>2.1052631578947367</c:v>
                </c:pt>
                <c:pt idx="3">
                  <c:v>4.4943820224719104</c:v>
                </c:pt>
                <c:pt idx="4">
                  <c:v>5.1282051282051286</c:v>
                </c:pt>
                <c:pt idx="5">
                  <c:v>1.0526315789473684</c:v>
                </c:pt>
                <c:pt idx="6">
                  <c:v>2.197802197802198</c:v>
                </c:pt>
                <c:pt idx="7">
                  <c:v>2.9411764705882355</c:v>
                </c:pt>
              </c:numCache>
            </c:numRef>
          </c:yVal>
        </c:ser>
        <c:ser>
          <c:idx val="4"/>
          <c:order val="4"/>
          <c:tx>
            <c:strRef>
              <c:f>[1]Smileys!$G$51</c:f>
              <c:strCache>
                <c:ptCount val="1"/>
                <c:pt idx="0">
                  <c:v>Very Unhappy</c:v>
                </c:pt>
              </c:strCache>
            </c:strRef>
          </c:tx>
          <c:xVal>
            <c:strRef>
              <c:f>[1]Smileys!$B$52:$B$59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xVal>
          <c:yVal>
            <c:numRef>
              <c:f>[1]Smileys!$G$52:$G$59</c:f>
              <c:numCache>
                <c:formatCode>General</c:formatCode>
                <c:ptCount val="8"/>
                <c:pt idx="0">
                  <c:v>1.0309278350515463</c:v>
                </c:pt>
                <c:pt idx="1">
                  <c:v>0</c:v>
                </c:pt>
                <c:pt idx="2">
                  <c:v>2.1052631578947367</c:v>
                </c:pt>
                <c:pt idx="3">
                  <c:v>1.1235955056179776</c:v>
                </c:pt>
                <c:pt idx="4">
                  <c:v>1.2820512820512822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</c:ser>
        <c:ser>
          <c:idx val="5"/>
          <c:order val="5"/>
          <c:tx>
            <c:strRef>
              <c:f>[1]Smileys!$H$51</c:f>
              <c:strCache>
                <c:ptCount val="1"/>
                <c:pt idx="0">
                  <c:v>Blank</c:v>
                </c:pt>
              </c:strCache>
            </c:strRef>
          </c:tx>
          <c:xVal>
            <c:strRef>
              <c:f>[1]Smileys!$B$52:$B$59</c:f>
              <c:strCache>
                <c:ptCount val="8"/>
                <c:pt idx="0">
                  <c:v>Workshop 1</c:v>
                </c:pt>
                <c:pt idx="1">
                  <c:v>Workshop 2 </c:v>
                </c:pt>
                <c:pt idx="2">
                  <c:v>Workshop 3 </c:v>
                </c:pt>
                <c:pt idx="3">
                  <c:v>Workshop 4 </c:v>
                </c:pt>
                <c:pt idx="4">
                  <c:v>Workshop 5</c:v>
                </c:pt>
                <c:pt idx="5">
                  <c:v>Workshop 6 </c:v>
                </c:pt>
                <c:pt idx="6">
                  <c:v>Workshop 7 </c:v>
                </c:pt>
                <c:pt idx="7">
                  <c:v>Workshop 8 </c:v>
                </c:pt>
              </c:strCache>
            </c:strRef>
          </c:xVal>
          <c:yVal>
            <c:numRef>
              <c:f>[1]Smileys!$H$52:$H$59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</c:ser>
        <c:axId val="71370240"/>
        <c:axId val="71371776"/>
      </c:scatterChart>
      <c:valAx>
        <c:axId val="71370240"/>
        <c:scaling>
          <c:orientation val="minMax"/>
          <c:max val="8"/>
          <c:min val="1"/>
        </c:scaling>
        <c:axPos val="b"/>
        <c:numFmt formatCode="General" sourceLinked="1"/>
        <c:tickLblPos val="nextTo"/>
        <c:txPr>
          <a:bodyPr/>
          <a:lstStyle/>
          <a:p>
            <a:pPr>
              <a:defRPr lang="en-US"/>
            </a:pPr>
            <a:endParaRPr lang="da-DK"/>
          </a:p>
        </c:txPr>
        <c:crossAx val="71371776"/>
        <c:crosses val="autoZero"/>
        <c:crossBetween val="midCat"/>
      </c:valAx>
      <c:valAx>
        <c:axId val="71371776"/>
        <c:scaling>
          <c:orientation val="minMax"/>
          <c:max val="100"/>
        </c:scaling>
        <c:axPos val="l"/>
        <c:majorGridlines/>
        <c:numFmt formatCode="0" sourceLinked="0"/>
        <c:tickLblPos val="nextTo"/>
        <c:txPr>
          <a:bodyPr/>
          <a:lstStyle/>
          <a:p>
            <a:pPr>
              <a:defRPr lang="en-US"/>
            </a:pPr>
            <a:endParaRPr lang="da-DK"/>
          </a:p>
        </c:txPr>
        <c:crossAx val="713702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3523306948109055"/>
          <c:y val="0.46525180097168706"/>
          <c:w val="0.15421284080914718"/>
          <c:h val="0.30779427039705215"/>
        </c:manualLayout>
      </c:layout>
      <c:txPr>
        <a:bodyPr/>
        <a:lstStyle/>
        <a:p>
          <a:pPr>
            <a:defRPr lang="en-US"/>
          </a:pPr>
          <a:endParaRPr lang="da-DK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a-DK"/>
  <c:chart>
    <c:title>
      <c:tx>
        <c:rich>
          <a:bodyPr/>
          <a:lstStyle/>
          <a:p>
            <a:pPr>
              <a:defRPr lang="en-US"/>
            </a:pPr>
            <a:r>
              <a:rPr lang="en-US" sz="1600"/>
              <a:t>Average percentage</a:t>
            </a:r>
            <a:r>
              <a:rPr lang="en-US" sz="1600" baseline="0"/>
              <a:t> </a:t>
            </a:r>
            <a:r>
              <a:rPr lang="en-US" sz="1600"/>
              <a:t>for</a:t>
            </a:r>
            <a:r>
              <a:rPr lang="en-US" sz="1600" baseline="0"/>
              <a:t> the 8 workshops per answer-category</a:t>
            </a:r>
            <a:endParaRPr lang="en-US" sz="1600"/>
          </a:p>
        </c:rich>
      </c:tx>
    </c:title>
    <c:plotArea>
      <c:layout/>
      <c:pieChart>
        <c:varyColors val="1"/>
        <c:ser>
          <c:idx val="0"/>
          <c:order val="0"/>
          <c:tx>
            <c:strRef>
              <c:f>[1]Smileys!$C$60:$G$60</c:f>
              <c:strCache>
                <c:ptCount val="1"/>
                <c:pt idx="0">
                  <c:v>44,48356056 38,67491417 13,6181653 2,530630244 0,692729723</c:v>
                </c:pt>
              </c:strCache>
            </c:strRef>
          </c:tx>
          <c:dLbls>
            <c:dLbl>
              <c:idx val="0"/>
              <c:tx>
                <c:rich>
                  <a:bodyPr/>
                  <a:lstStyle/>
                  <a:p>
                    <a:r>
                      <a:t>44,5</a:t>
                    </a:r>
                  </a:p>
                </c:rich>
              </c:tx>
              <c:dLblPos val="outEnd"/>
              <c:showVal val="1"/>
            </c:dLbl>
            <c:dLbl>
              <c:idx val="1"/>
              <c:tx>
                <c:rich>
                  <a:bodyPr/>
                  <a:lstStyle/>
                  <a:p>
                    <a:r>
                      <a:t>38,7</a:t>
                    </a:r>
                  </a:p>
                </c:rich>
              </c:tx>
              <c:dLblPos val="outEnd"/>
              <c:showVal val="1"/>
            </c:dLbl>
            <c:dLbl>
              <c:idx val="2"/>
              <c:tx>
                <c:rich>
                  <a:bodyPr/>
                  <a:lstStyle/>
                  <a:p>
                    <a:r>
                      <a:t>13,6</a:t>
                    </a:r>
                  </a:p>
                </c:rich>
              </c:tx>
              <c:dLblPos val="outEnd"/>
              <c:showVal val="1"/>
            </c:dLbl>
            <c:dLbl>
              <c:idx val="3"/>
              <c:tx>
                <c:rich>
                  <a:bodyPr/>
                  <a:lstStyle/>
                  <a:p>
                    <a:r>
                      <a:t>2,5</a:t>
                    </a:r>
                  </a:p>
                </c:rich>
              </c:tx>
              <c:dLblPos val="outEnd"/>
              <c:showVal val="1"/>
            </c:dLbl>
            <c:dLbl>
              <c:idx val="4"/>
              <c:tx>
                <c:rich>
                  <a:bodyPr/>
                  <a:lstStyle/>
                  <a:p>
                    <a:r>
                      <a:t>0,7</a:t>
                    </a:r>
                  </a:p>
                </c:rich>
              </c:tx>
              <c:dLblPos val="outEnd"/>
              <c:showVal val="1"/>
            </c:dLbl>
            <c:txPr>
              <a:bodyPr/>
              <a:lstStyle/>
              <a:p>
                <a:pPr>
                  <a:defRPr lang="en-US" b="1"/>
                </a:pPr>
                <a:endParaRPr lang="da-DK"/>
              </a:p>
            </c:txPr>
            <c:dLblPos val="outEnd"/>
            <c:showVal val="1"/>
            <c:showLeaderLines val="1"/>
          </c:dLbls>
          <c:cat>
            <c:strRef>
              <c:f>[1]Smileys!$C$51:$G$51</c:f>
              <c:strCache>
                <c:ptCount val="5"/>
                <c:pt idx="0">
                  <c:v>Very happy</c:v>
                </c:pt>
                <c:pt idx="1">
                  <c:v>Happy</c:v>
                </c:pt>
                <c:pt idx="2">
                  <c:v>In between</c:v>
                </c:pt>
                <c:pt idx="3">
                  <c:v>Unhappy</c:v>
                </c:pt>
                <c:pt idx="4">
                  <c:v>Very Unhappy</c:v>
                </c:pt>
              </c:strCache>
            </c:strRef>
          </c:cat>
          <c:val>
            <c:numRef>
              <c:f>[1]Smileys!$C$60:$G$60</c:f>
              <c:numCache>
                <c:formatCode>General</c:formatCode>
                <c:ptCount val="5"/>
                <c:pt idx="0">
                  <c:v>44.483560563771988</c:v>
                </c:pt>
                <c:pt idx="1">
                  <c:v>38.674914174113638</c:v>
                </c:pt>
                <c:pt idx="2">
                  <c:v>13.618165295630128</c:v>
                </c:pt>
                <c:pt idx="3">
                  <c:v>2.5306302439073018</c:v>
                </c:pt>
                <c:pt idx="4">
                  <c:v>0.69272972257694276</c:v>
                </c:pt>
              </c:numCache>
            </c:numRef>
          </c:val>
        </c:ser>
        <c:firstSliceAng val="0"/>
      </c:pieChart>
    </c:plotArea>
    <c:legend>
      <c:legendPos val="r"/>
      <c:layout>
        <c:manualLayout>
          <c:xMode val="edge"/>
          <c:yMode val="edge"/>
          <c:x val="0.84610350487191666"/>
          <c:y val="0.36661012662496462"/>
          <c:w val="0.13131836093047741"/>
          <c:h val="0.25814294626447931"/>
        </c:manualLayout>
      </c:layout>
      <c:txPr>
        <a:bodyPr/>
        <a:lstStyle/>
        <a:p>
          <a:pPr rtl="0">
            <a:defRPr lang="en-US"/>
          </a:pPr>
          <a:endParaRPr lang="da-DK"/>
        </a:p>
      </c:txPr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gif"/><Relationship Id="rId3" Type="http://schemas.openxmlformats.org/officeDocument/2006/relationships/image" Target="cid:image001.png@01CC1A26.1654AFF0" TargetMode="External"/><Relationship Id="rId7" Type="http://schemas.openxmlformats.org/officeDocument/2006/relationships/image" Target="cid:image003.png@01CC1A26.1654AFF0" TargetMode="External"/><Relationship Id="rId2" Type="http://schemas.openxmlformats.org/officeDocument/2006/relationships/image" Target="../media/image1.gif"/><Relationship Id="rId1" Type="http://schemas.openxmlformats.org/officeDocument/2006/relationships/chart" Target="../charts/chart1.xml"/><Relationship Id="rId6" Type="http://schemas.openxmlformats.org/officeDocument/2006/relationships/image" Target="../media/image3.gif"/><Relationship Id="rId11" Type="http://schemas.openxmlformats.org/officeDocument/2006/relationships/image" Target="cid:image005.png@01CC1A26.1654AFF0" TargetMode="External"/><Relationship Id="rId5" Type="http://schemas.openxmlformats.org/officeDocument/2006/relationships/image" Target="cid:image002.png@01CC1A26.1654AFF0" TargetMode="External"/><Relationship Id="rId10" Type="http://schemas.openxmlformats.org/officeDocument/2006/relationships/image" Target="../media/image5.gif"/><Relationship Id="rId4" Type="http://schemas.openxmlformats.org/officeDocument/2006/relationships/image" Target="../media/image2.gif"/><Relationship Id="rId9" Type="http://schemas.openxmlformats.org/officeDocument/2006/relationships/image" Target="cid:image004.png@01CC1A26.1654AFF0" TargetMode="Externa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4.gif"/><Relationship Id="rId13" Type="http://schemas.openxmlformats.org/officeDocument/2006/relationships/chart" Target="../charts/chart4.xml"/><Relationship Id="rId3" Type="http://schemas.openxmlformats.org/officeDocument/2006/relationships/image" Target="cid:image001.png@01CC1A26.1654AFF0" TargetMode="External"/><Relationship Id="rId7" Type="http://schemas.openxmlformats.org/officeDocument/2006/relationships/image" Target="cid:image003.png@01CC1A26.1654AFF0" TargetMode="External"/><Relationship Id="rId12" Type="http://schemas.openxmlformats.org/officeDocument/2006/relationships/chart" Target="../charts/chart3.xml"/><Relationship Id="rId2" Type="http://schemas.openxmlformats.org/officeDocument/2006/relationships/image" Target="../media/image1.gif"/><Relationship Id="rId1" Type="http://schemas.openxmlformats.org/officeDocument/2006/relationships/chart" Target="../charts/chart2.xml"/><Relationship Id="rId6" Type="http://schemas.openxmlformats.org/officeDocument/2006/relationships/image" Target="../media/image3.gif"/><Relationship Id="rId11" Type="http://schemas.openxmlformats.org/officeDocument/2006/relationships/image" Target="cid:image005.png@01CC1A26.1654AFF0" TargetMode="External"/><Relationship Id="rId5" Type="http://schemas.openxmlformats.org/officeDocument/2006/relationships/image" Target="cid:image002.png@01CC1A26.1654AFF0" TargetMode="External"/><Relationship Id="rId10" Type="http://schemas.openxmlformats.org/officeDocument/2006/relationships/image" Target="../media/image5.gif"/><Relationship Id="rId4" Type="http://schemas.openxmlformats.org/officeDocument/2006/relationships/image" Target="../media/image2.gif"/><Relationship Id="rId9" Type="http://schemas.openxmlformats.org/officeDocument/2006/relationships/image" Target="cid:image004.png@01CC1A26.1654AFF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</xdr:colOff>
      <xdr:row>28</xdr:row>
      <xdr:rowOff>35719</xdr:rowOff>
    </xdr:from>
    <xdr:to>
      <xdr:col>9</xdr:col>
      <xdr:colOff>571500</xdr:colOff>
      <xdr:row>45</xdr:row>
      <xdr:rowOff>178594</xdr:rowOff>
    </xdr:to>
    <xdr:graphicFrame macro="">
      <xdr:nvGraphicFramePr>
        <xdr:cNvPr id="9" name="Diagram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23812</xdr:colOff>
      <xdr:row>15</xdr:row>
      <xdr:rowOff>71438</xdr:rowOff>
    </xdr:from>
    <xdr:to>
      <xdr:col>3</xdr:col>
      <xdr:colOff>0</xdr:colOff>
      <xdr:row>15</xdr:row>
      <xdr:rowOff>702469</xdr:rowOff>
    </xdr:to>
    <xdr:pic>
      <xdr:nvPicPr>
        <xdr:cNvPr id="16" name="Billede 42" descr="cid:image001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1678781" y="2357438"/>
          <a:ext cx="821532" cy="631031"/>
        </a:xfrm>
        <a:prstGeom prst="rect">
          <a:avLst/>
        </a:prstGeom>
        <a:noFill/>
      </xdr:spPr>
    </xdr:pic>
    <xdr:clientData/>
  </xdr:twoCellAnchor>
  <xdr:twoCellAnchor>
    <xdr:from>
      <xdr:col>3</xdr:col>
      <xdr:colOff>71438</xdr:colOff>
      <xdr:row>15</xdr:row>
      <xdr:rowOff>71438</xdr:rowOff>
    </xdr:from>
    <xdr:to>
      <xdr:col>3</xdr:col>
      <xdr:colOff>797718</xdr:colOff>
      <xdr:row>15</xdr:row>
      <xdr:rowOff>726281</xdr:rowOff>
    </xdr:to>
    <xdr:pic>
      <xdr:nvPicPr>
        <xdr:cNvPr id="17" name="Billede 43" descr="cid:image002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/>
        <a:srcRect/>
        <a:stretch>
          <a:fillRect/>
        </a:stretch>
      </xdr:blipFill>
      <xdr:spPr bwMode="auto">
        <a:xfrm>
          <a:off x="2571751" y="2357438"/>
          <a:ext cx="726280" cy="654843"/>
        </a:xfrm>
        <a:prstGeom prst="rect">
          <a:avLst/>
        </a:prstGeom>
        <a:noFill/>
      </xdr:spPr>
    </xdr:pic>
    <xdr:clientData/>
  </xdr:twoCellAnchor>
  <xdr:twoCellAnchor>
    <xdr:from>
      <xdr:col>4</xdr:col>
      <xdr:colOff>130969</xdr:colOff>
      <xdr:row>15</xdr:row>
      <xdr:rowOff>71438</xdr:rowOff>
    </xdr:from>
    <xdr:to>
      <xdr:col>4</xdr:col>
      <xdr:colOff>821532</xdr:colOff>
      <xdr:row>15</xdr:row>
      <xdr:rowOff>690563</xdr:rowOff>
    </xdr:to>
    <xdr:pic>
      <xdr:nvPicPr>
        <xdr:cNvPr id="18" name="Billede 44" descr="cid:image003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/>
        <a:srcRect/>
        <a:stretch>
          <a:fillRect/>
        </a:stretch>
      </xdr:blipFill>
      <xdr:spPr bwMode="auto">
        <a:xfrm>
          <a:off x="3476625" y="2357438"/>
          <a:ext cx="690563" cy="6191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71438</xdr:colOff>
      <xdr:row>15</xdr:row>
      <xdr:rowOff>95249</xdr:rowOff>
    </xdr:from>
    <xdr:to>
      <xdr:col>5</xdr:col>
      <xdr:colOff>821531</xdr:colOff>
      <xdr:row>15</xdr:row>
      <xdr:rowOff>666750</xdr:rowOff>
    </xdr:to>
    <xdr:pic>
      <xdr:nvPicPr>
        <xdr:cNvPr id="19" name="Billede 45" descr="cid:image004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8" r:link="rId9" cstate="print"/>
        <a:srcRect/>
        <a:stretch>
          <a:fillRect/>
        </a:stretch>
      </xdr:blipFill>
      <xdr:spPr bwMode="auto">
        <a:xfrm>
          <a:off x="4262438" y="2381249"/>
          <a:ext cx="750093" cy="571501"/>
        </a:xfrm>
        <a:prstGeom prst="rect">
          <a:avLst/>
        </a:prstGeom>
        <a:noFill/>
      </xdr:spPr>
    </xdr:pic>
    <xdr:clientData/>
  </xdr:twoCellAnchor>
  <xdr:twoCellAnchor>
    <xdr:from>
      <xdr:col>6</xdr:col>
      <xdr:colOff>107156</xdr:colOff>
      <xdr:row>15</xdr:row>
      <xdr:rowOff>59530</xdr:rowOff>
    </xdr:from>
    <xdr:to>
      <xdr:col>6</xdr:col>
      <xdr:colOff>797719</xdr:colOff>
      <xdr:row>15</xdr:row>
      <xdr:rowOff>666750</xdr:rowOff>
    </xdr:to>
    <xdr:pic>
      <xdr:nvPicPr>
        <xdr:cNvPr id="20" name="Billede 46" descr="cid:image005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10" r:link="rId11" cstate="print"/>
        <a:srcRect/>
        <a:stretch>
          <a:fillRect/>
        </a:stretch>
      </xdr:blipFill>
      <xdr:spPr bwMode="auto">
        <a:xfrm>
          <a:off x="5143500" y="2345530"/>
          <a:ext cx="690563" cy="60722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23812</xdr:colOff>
      <xdr:row>51</xdr:row>
      <xdr:rowOff>190501</xdr:rowOff>
    </xdr:from>
    <xdr:to>
      <xdr:col>3</xdr:col>
      <xdr:colOff>0</xdr:colOff>
      <xdr:row>51</xdr:row>
      <xdr:rowOff>690563</xdr:rowOff>
    </xdr:to>
    <xdr:pic>
      <xdr:nvPicPr>
        <xdr:cNvPr id="31" name="Billede 42" descr="cid:image001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1678781" y="9882189"/>
          <a:ext cx="821532" cy="500062"/>
        </a:xfrm>
        <a:prstGeom prst="rect">
          <a:avLst/>
        </a:prstGeom>
        <a:noFill/>
      </xdr:spPr>
    </xdr:pic>
    <xdr:clientData/>
  </xdr:twoCellAnchor>
  <xdr:twoCellAnchor>
    <xdr:from>
      <xdr:col>3</xdr:col>
      <xdr:colOff>23813</xdr:colOff>
      <xdr:row>51</xdr:row>
      <xdr:rowOff>190500</xdr:rowOff>
    </xdr:from>
    <xdr:to>
      <xdr:col>3</xdr:col>
      <xdr:colOff>833437</xdr:colOff>
      <xdr:row>51</xdr:row>
      <xdr:rowOff>714375</xdr:rowOff>
    </xdr:to>
    <xdr:pic>
      <xdr:nvPicPr>
        <xdr:cNvPr id="32" name="Billede 43" descr="cid:image002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/>
        <a:srcRect/>
        <a:stretch>
          <a:fillRect/>
        </a:stretch>
      </xdr:blipFill>
      <xdr:spPr bwMode="auto">
        <a:xfrm>
          <a:off x="2524126" y="9882188"/>
          <a:ext cx="809624" cy="5238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107156</xdr:colOff>
      <xdr:row>51</xdr:row>
      <xdr:rowOff>166687</xdr:rowOff>
    </xdr:from>
    <xdr:to>
      <xdr:col>4</xdr:col>
      <xdr:colOff>797719</xdr:colOff>
      <xdr:row>51</xdr:row>
      <xdr:rowOff>702468</xdr:rowOff>
    </xdr:to>
    <xdr:pic>
      <xdr:nvPicPr>
        <xdr:cNvPr id="33" name="Billede 44" descr="cid:image003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/>
        <a:srcRect/>
        <a:stretch>
          <a:fillRect/>
        </a:stretch>
      </xdr:blipFill>
      <xdr:spPr bwMode="auto">
        <a:xfrm>
          <a:off x="3452812" y="9858375"/>
          <a:ext cx="690563" cy="535781"/>
        </a:xfrm>
        <a:prstGeom prst="rect">
          <a:avLst/>
        </a:prstGeom>
        <a:noFill/>
      </xdr:spPr>
    </xdr:pic>
    <xdr:clientData/>
  </xdr:twoCellAnchor>
  <xdr:twoCellAnchor>
    <xdr:from>
      <xdr:col>5</xdr:col>
      <xdr:colOff>83344</xdr:colOff>
      <xdr:row>51</xdr:row>
      <xdr:rowOff>142876</xdr:rowOff>
    </xdr:from>
    <xdr:to>
      <xdr:col>5</xdr:col>
      <xdr:colOff>833437</xdr:colOff>
      <xdr:row>51</xdr:row>
      <xdr:rowOff>714376</xdr:rowOff>
    </xdr:to>
    <xdr:pic>
      <xdr:nvPicPr>
        <xdr:cNvPr id="34" name="Billede 45" descr="cid:image004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8" r:link="rId9" cstate="print"/>
        <a:srcRect/>
        <a:stretch>
          <a:fillRect/>
        </a:stretch>
      </xdr:blipFill>
      <xdr:spPr bwMode="auto">
        <a:xfrm>
          <a:off x="4274344" y="9834564"/>
          <a:ext cx="750093" cy="5715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71437</xdr:colOff>
      <xdr:row>51</xdr:row>
      <xdr:rowOff>130968</xdr:rowOff>
    </xdr:from>
    <xdr:to>
      <xdr:col>6</xdr:col>
      <xdr:colOff>762000</xdr:colOff>
      <xdr:row>51</xdr:row>
      <xdr:rowOff>654843</xdr:rowOff>
    </xdr:to>
    <xdr:pic>
      <xdr:nvPicPr>
        <xdr:cNvPr id="35" name="Billede 46" descr="cid:image005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10" r:link="rId11" cstate="print"/>
        <a:srcRect/>
        <a:stretch>
          <a:fillRect/>
        </a:stretch>
      </xdr:blipFill>
      <xdr:spPr bwMode="auto">
        <a:xfrm>
          <a:off x="5107781" y="9822656"/>
          <a:ext cx="690563" cy="52387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</xdr:colOff>
      <xdr:row>27</xdr:row>
      <xdr:rowOff>35719</xdr:rowOff>
    </xdr:from>
    <xdr:to>
      <xdr:col>9</xdr:col>
      <xdr:colOff>571500</xdr:colOff>
      <xdr:row>44</xdr:row>
      <xdr:rowOff>178594</xdr:rowOff>
    </xdr:to>
    <xdr:graphicFrame macro="">
      <xdr:nvGraphicFramePr>
        <xdr:cNvPr id="2" name="Diagra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23812</xdr:colOff>
      <xdr:row>14</xdr:row>
      <xdr:rowOff>71438</xdr:rowOff>
    </xdr:from>
    <xdr:to>
      <xdr:col>3</xdr:col>
      <xdr:colOff>0</xdr:colOff>
      <xdr:row>14</xdr:row>
      <xdr:rowOff>702469</xdr:rowOff>
    </xdr:to>
    <xdr:pic>
      <xdr:nvPicPr>
        <xdr:cNvPr id="3" name="Billede 42" descr="cid:image001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1681162" y="2747963"/>
          <a:ext cx="823913" cy="631031"/>
        </a:xfrm>
        <a:prstGeom prst="rect">
          <a:avLst/>
        </a:prstGeom>
        <a:noFill/>
      </xdr:spPr>
    </xdr:pic>
    <xdr:clientData/>
  </xdr:twoCellAnchor>
  <xdr:twoCellAnchor>
    <xdr:from>
      <xdr:col>3</xdr:col>
      <xdr:colOff>71438</xdr:colOff>
      <xdr:row>14</xdr:row>
      <xdr:rowOff>71438</xdr:rowOff>
    </xdr:from>
    <xdr:to>
      <xdr:col>3</xdr:col>
      <xdr:colOff>797718</xdr:colOff>
      <xdr:row>14</xdr:row>
      <xdr:rowOff>726281</xdr:rowOff>
    </xdr:to>
    <xdr:pic>
      <xdr:nvPicPr>
        <xdr:cNvPr id="4" name="Billede 43" descr="cid:image002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/>
        <a:srcRect/>
        <a:stretch>
          <a:fillRect/>
        </a:stretch>
      </xdr:blipFill>
      <xdr:spPr bwMode="auto">
        <a:xfrm>
          <a:off x="2576513" y="2747963"/>
          <a:ext cx="726280" cy="654843"/>
        </a:xfrm>
        <a:prstGeom prst="rect">
          <a:avLst/>
        </a:prstGeom>
        <a:noFill/>
      </xdr:spPr>
    </xdr:pic>
    <xdr:clientData/>
  </xdr:twoCellAnchor>
  <xdr:twoCellAnchor>
    <xdr:from>
      <xdr:col>4</xdr:col>
      <xdr:colOff>130969</xdr:colOff>
      <xdr:row>14</xdr:row>
      <xdr:rowOff>71438</xdr:rowOff>
    </xdr:from>
    <xdr:to>
      <xdr:col>4</xdr:col>
      <xdr:colOff>821532</xdr:colOff>
      <xdr:row>14</xdr:row>
      <xdr:rowOff>690563</xdr:rowOff>
    </xdr:to>
    <xdr:pic>
      <xdr:nvPicPr>
        <xdr:cNvPr id="5" name="Billede 44" descr="cid:image003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/>
        <a:srcRect/>
        <a:stretch>
          <a:fillRect/>
        </a:stretch>
      </xdr:blipFill>
      <xdr:spPr bwMode="auto">
        <a:xfrm>
          <a:off x="3483769" y="2747963"/>
          <a:ext cx="690563" cy="619125"/>
        </a:xfrm>
        <a:prstGeom prst="rect">
          <a:avLst/>
        </a:prstGeom>
        <a:noFill/>
      </xdr:spPr>
    </xdr:pic>
    <xdr:clientData/>
  </xdr:twoCellAnchor>
  <xdr:twoCellAnchor>
    <xdr:from>
      <xdr:col>5</xdr:col>
      <xdr:colOff>71438</xdr:colOff>
      <xdr:row>14</xdr:row>
      <xdr:rowOff>95249</xdr:rowOff>
    </xdr:from>
    <xdr:to>
      <xdr:col>5</xdr:col>
      <xdr:colOff>821531</xdr:colOff>
      <xdr:row>14</xdr:row>
      <xdr:rowOff>666750</xdr:rowOff>
    </xdr:to>
    <xdr:pic>
      <xdr:nvPicPr>
        <xdr:cNvPr id="6" name="Billede 45" descr="cid:image004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8" r:link="rId9" cstate="print"/>
        <a:srcRect/>
        <a:stretch>
          <a:fillRect/>
        </a:stretch>
      </xdr:blipFill>
      <xdr:spPr bwMode="auto">
        <a:xfrm>
          <a:off x="4271963" y="2771774"/>
          <a:ext cx="750093" cy="571501"/>
        </a:xfrm>
        <a:prstGeom prst="rect">
          <a:avLst/>
        </a:prstGeom>
        <a:noFill/>
      </xdr:spPr>
    </xdr:pic>
    <xdr:clientData/>
  </xdr:twoCellAnchor>
  <xdr:twoCellAnchor>
    <xdr:from>
      <xdr:col>6</xdr:col>
      <xdr:colOff>107156</xdr:colOff>
      <xdr:row>14</xdr:row>
      <xdr:rowOff>59530</xdr:rowOff>
    </xdr:from>
    <xdr:to>
      <xdr:col>6</xdr:col>
      <xdr:colOff>797719</xdr:colOff>
      <xdr:row>14</xdr:row>
      <xdr:rowOff>666750</xdr:rowOff>
    </xdr:to>
    <xdr:pic>
      <xdr:nvPicPr>
        <xdr:cNvPr id="7" name="Billede 46" descr="cid:image005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10" r:link="rId11" cstate="print"/>
        <a:srcRect/>
        <a:stretch>
          <a:fillRect/>
        </a:stretch>
      </xdr:blipFill>
      <xdr:spPr bwMode="auto">
        <a:xfrm>
          <a:off x="5155406" y="2736055"/>
          <a:ext cx="690563" cy="60722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23812</xdr:colOff>
      <xdr:row>50</xdr:row>
      <xdr:rowOff>190501</xdr:rowOff>
    </xdr:from>
    <xdr:to>
      <xdr:col>3</xdr:col>
      <xdr:colOff>0</xdr:colOff>
      <xdr:row>50</xdr:row>
      <xdr:rowOff>690563</xdr:rowOff>
    </xdr:to>
    <xdr:pic>
      <xdr:nvPicPr>
        <xdr:cNvPr id="8" name="Billede 42" descr="cid:image001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2" r:link="rId3" cstate="print"/>
        <a:srcRect/>
        <a:stretch>
          <a:fillRect/>
        </a:stretch>
      </xdr:blipFill>
      <xdr:spPr bwMode="auto">
        <a:xfrm>
          <a:off x="1681162" y="10258426"/>
          <a:ext cx="823913" cy="500062"/>
        </a:xfrm>
        <a:prstGeom prst="rect">
          <a:avLst/>
        </a:prstGeom>
        <a:noFill/>
      </xdr:spPr>
    </xdr:pic>
    <xdr:clientData/>
  </xdr:twoCellAnchor>
  <xdr:twoCellAnchor>
    <xdr:from>
      <xdr:col>3</xdr:col>
      <xdr:colOff>23813</xdr:colOff>
      <xdr:row>50</xdr:row>
      <xdr:rowOff>190500</xdr:rowOff>
    </xdr:from>
    <xdr:to>
      <xdr:col>3</xdr:col>
      <xdr:colOff>833437</xdr:colOff>
      <xdr:row>50</xdr:row>
      <xdr:rowOff>714375</xdr:rowOff>
    </xdr:to>
    <xdr:pic>
      <xdr:nvPicPr>
        <xdr:cNvPr id="9" name="Billede 43" descr="cid:image002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 cstate="print"/>
        <a:srcRect/>
        <a:stretch>
          <a:fillRect/>
        </a:stretch>
      </xdr:blipFill>
      <xdr:spPr bwMode="auto">
        <a:xfrm>
          <a:off x="2528888" y="10258425"/>
          <a:ext cx="809624" cy="523875"/>
        </a:xfrm>
        <a:prstGeom prst="rect">
          <a:avLst/>
        </a:prstGeom>
        <a:noFill/>
      </xdr:spPr>
    </xdr:pic>
    <xdr:clientData/>
  </xdr:twoCellAnchor>
  <xdr:twoCellAnchor>
    <xdr:from>
      <xdr:col>4</xdr:col>
      <xdr:colOff>107156</xdr:colOff>
      <xdr:row>50</xdr:row>
      <xdr:rowOff>166687</xdr:rowOff>
    </xdr:from>
    <xdr:to>
      <xdr:col>4</xdr:col>
      <xdr:colOff>797719</xdr:colOff>
      <xdr:row>50</xdr:row>
      <xdr:rowOff>702468</xdr:rowOff>
    </xdr:to>
    <xdr:pic>
      <xdr:nvPicPr>
        <xdr:cNvPr id="10" name="Billede 44" descr="cid:image003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6" r:link="rId7" cstate="print"/>
        <a:srcRect/>
        <a:stretch>
          <a:fillRect/>
        </a:stretch>
      </xdr:blipFill>
      <xdr:spPr bwMode="auto">
        <a:xfrm>
          <a:off x="3459956" y="10234612"/>
          <a:ext cx="690563" cy="535781"/>
        </a:xfrm>
        <a:prstGeom prst="rect">
          <a:avLst/>
        </a:prstGeom>
        <a:noFill/>
      </xdr:spPr>
    </xdr:pic>
    <xdr:clientData/>
  </xdr:twoCellAnchor>
  <xdr:twoCellAnchor>
    <xdr:from>
      <xdr:col>5</xdr:col>
      <xdr:colOff>83344</xdr:colOff>
      <xdr:row>50</xdr:row>
      <xdr:rowOff>142876</xdr:rowOff>
    </xdr:from>
    <xdr:to>
      <xdr:col>5</xdr:col>
      <xdr:colOff>833437</xdr:colOff>
      <xdr:row>50</xdr:row>
      <xdr:rowOff>714376</xdr:rowOff>
    </xdr:to>
    <xdr:pic>
      <xdr:nvPicPr>
        <xdr:cNvPr id="11" name="Billede 45" descr="cid:image004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8" r:link="rId9" cstate="print"/>
        <a:srcRect/>
        <a:stretch>
          <a:fillRect/>
        </a:stretch>
      </xdr:blipFill>
      <xdr:spPr bwMode="auto">
        <a:xfrm>
          <a:off x="4283869" y="10210801"/>
          <a:ext cx="750093" cy="571500"/>
        </a:xfrm>
        <a:prstGeom prst="rect">
          <a:avLst/>
        </a:prstGeom>
        <a:noFill/>
      </xdr:spPr>
    </xdr:pic>
    <xdr:clientData/>
  </xdr:twoCellAnchor>
  <xdr:twoCellAnchor>
    <xdr:from>
      <xdr:col>6</xdr:col>
      <xdr:colOff>71437</xdr:colOff>
      <xdr:row>50</xdr:row>
      <xdr:rowOff>130968</xdr:rowOff>
    </xdr:from>
    <xdr:to>
      <xdr:col>6</xdr:col>
      <xdr:colOff>762000</xdr:colOff>
      <xdr:row>50</xdr:row>
      <xdr:rowOff>654843</xdr:rowOff>
    </xdr:to>
    <xdr:pic>
      <xdr:nvPicPr>
        <xdr:cNvPr id="12" name="Billede 46" descr="cid:image005.png@01CC1A26.1654AFF0"/>
        <xdr:cNvPicPr>
          <a:picLocks noChangeAspect="1" noChangeArrowheads="1"/>
        </xdr:cNvPicPr>
      </xdr:nvPicPr>
      <xdr:blipFill>
        <a:blip xmlns:r="http://schemas.openxmlformats.org/officeDocument/2006/relationships" r:embed="rId10" r:link="rId11" cstate="print"/>
        <a:srcRect/>
        <a:stretch>
          <a:fillRect/>
        </a:stretch>
      </xdr:blipFill>
      <xdr:spPr bwMode="auto">
        <a:xfrm>
          <a:off x="5119687" y="10198893"/>
          <a:ext cx="690563" cy="5238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304800</xdr:colOff>
      <xdr:row>65</xdr:row>
      <xdr:rowOff>19050</xdr:rowOff>
    </xdr:from>
    <xdr:to>
      <xdr:col>9</xdr:col>
      <xdr:colOff>219075</xdr:colOff>
      <xdr:row>88</xdr:row>
      <xdr:rowOff>114300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</xdr:col>
      <xdr:colOff>361950</xdr:colOff>
      <xdr:row>90</xdr:row>
      <xdr:rowOff>123825</xdr:rowOff>
    </xdr:from>
    <xdr:to>
      <xdr:col>9</xdr:col>
      <xdr:colOff>276225</xdr:colOff>
      <xdr:row>114</xdr:row>
      <xdr:rowOff>0</xdr:rowOff>
    </xdr:to>
    <xdr:graphicFrame macro="">
      <xdr:nvGraphicFramePr>
        <xdr:cNvPr id="14" name="Chart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0.58707</cdr:x>
      <cdr:y>0.04043</cdr:y>
    </cdr:from>
    <cdr:to>
      <cdr:x>1</cdr:x>
      <cdr:y>0.25957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38616" y="180995"/>
          <a:ext cx="2981334" cy="9810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 w="12700">
          <a:solidFill>
            <a:schemeClr val="tx1"/>
          </a:solidFill>
        </a:ln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l"/>
          <a:r>
            <a:rPr lang="en-US" sz="1000" b="1" baseline="0"/>
            <a:t>Percentage of children per answer-category over the course of 8 workshops.  </a:t>
          </a:r>
          <a:endParaRPr lang="en-US" sz="1000" b="1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/AppData/Local/Microsoft/Windows/Temporary%20Internet%20Files/Content.Outlook/000D11AL/Monitoring%20data%20compiled_Aug%2020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Attendance"/>
      <sheetName val="Smileys"/>
      <sheetName val="Parent's attendance"/>
      <sheetName val="Parents' evaluations"/>
      <sheetName val="Field Coor's reports comb"/>
      <sheetName val="Photomonitoring"/>
      <sheetName val="FGD Analysis"/>
      <sheetName val="FGD Analysis compiled"/>
      <sheetName val="Eval of facilitator train"/>
      <sheetName val="Comments on tool and their use"/>
    </sheetNames>
    <sheetDataSet>
      <sheetData sheetId="0" refreshError="1"/>
      <sheetData sheetId="1" refreshError="1"/>
      <sheetData sheetId="2">
        <row r="16">
          <cell r="B16" t="str">
            <v>Workshop 1</v>
          </cell>
          <cell r="C16">
            <v>30</v>
          </cell>
          <cell r="D16">
            <v>61</v>
          </cell>
          <cell r="E16">
            <v>5</v>
          </cell>
          <cell r="F16">
            <v>0</v>
          </cell>
          <cell r="G16">
            <v>1</v>
          </cell>
          <cell r="H16">
            <v>0</v>
          </cell>
        </row>
        <row r="17">
          <cell r="B17" t="str">
            <v xml:space="preserve">Workshop 2 </v>
          </cell>
          <cell r="C17">
            <v>31</v>
          </cell>
          <cell r="D17">
            <v>40</v>
          </cell>
          <cell r="E17">
            <v>13</v>
          </cell>
          <cell r="F17">
            <v>2</v>
          </cell>
          <cell r="G17">
            <v>0</v>
          </cell>
          <cell r="H17">
            <v>0</v>
          </cell>
        </row>
        <row r="18">
          <cell r="B18" t="str">
            <v xml:space="preserve">Workshop 3 </v>
          </cell>
          <cell r="C18">
            <v>41</v>
          </cell>
          <cell r="D18">
            <v>38</v>
          </cell>
          <cell r="E18">
            <v>12</v>
          </cell>
          <cell r="F18">
            <v>2</v>
          </cell>
          <cell r="G18">
            <v>2</v>
          </cell>
          <cell r="H18">
            <v>0</v>
          </cell>
        </row>
        <row r="19">
          <cell r="B19" t="str">
            <v xml:space="preserve">Workshop 4 </v>
          </cell>
          <cell r="C19">
            <v>42</v>
          </cell>
          <cell r="D19">
            <v>32</v>
          </cell>
          <cell r="E19">
            <v>10</v>
          </cell>
          <cell r="F19">
            <v>4</v>
          </cell>
          <cell r="G19">
            <v>1</v>
          </cell>
          <cell r="H19">
            <v>0</v>
          </cell>
        </row>
        <row r="20">
          <cell r="B20" t="str">
            <v>Workshop 5</v>
          </cell>
          <cell r="C20">
            <v>36</v>
          </cell>
          <cell r="D20">
            <v>24</v>
          </cell>
          <cell r="E20">
            <v>13</v>
          </cell>
          <cell r="F20">
            <v>4</v>
          </cell>
          <cell r="G20">
            <v>1</v>
          </cell>
          <cell r="H20">
            <v>0</v>
          </cell>
        </row>
        <row r="21">
          <cell r="B21" t="str">
            <v xml:space="preserve">Workshop 6 </v>
          </cell>
          <cell r="C21">
            <v>51</v>
          </cell>
          <cell r="D21">
            <v>29</v>
          </cell>
          <cell r="E21">
            <v>14</v>
          </cell>
          <cell r="F21">
            <v>1</v>
          </cell>
          <cell r="G21">
            <v>0</v>
          </cell>
          <cell r="H21">
            <v>0</v>
          </cell>
        </row>
        <row r="22">
          <cell r="B22" t="str">
            <v xml:space="preserve">Workshop 7 </v>
          </cell>
          <cell r="C22">
            <v>47</v>
          </cell>
          <cell r="D22">
            <v>29</v>
          </cell>
          <cell r="E22">
            <v>13</v>
          </cell>
          <cell r="F22">
            <v>2</v>
          </cell>
          <cell r="G22">
            <v>0</v>
          </cell>
          <cell r="H22">
            <v>0</v>
          </cell>
        </row>
        <row r="23">
          <cell r="B23" t="str">
            <v xml:space="preserve">Workshop 8 </v>
          </cell>
          <cell r="C23">
            <v>32</v>
          </cell>
          <cell r="D23">
            <v>21</v>
          </cell>
          <cell r="E23">
            <v>13</v>
          </cell>
          <cell r="F23">
            <v>2</v>
          </cell>
          <cell r="G23">
            <v>0</v>
          </cell>
          <cell r="H23">
            <v>0</v>
          </cell>
        </row>
        <row r="51">
          <cell r="C51" t="str">
            <v>Very happy</v>
          </cell>
          <cell r="D51" t="str">
            <v>Happy</v>
          </cell>
          <cell r="E51" t="str">
            <v>In between</v>
          </cell>
          <cell r="F51" t="str">
            <v>Unhappy</v>
          </cell>
          <cell r="G51" t="str">
            <v>Very Unhappy</v>
          </cell>
          <cell r="H51" t="str">
            <v>Blank</v>
          </cell>
        </row>
        <row r="52">
          <cell r="B52" t="str">
            <v>Workshop 1</v>
          </cell>
          <cell r="C52">
            <v>30.927835051546392</v>
          </cell>
          <cell r="D52">
            <v>62.886597938144327</v>
          </cell>
          <cell r="E52">
            <v>5.1546391752577323</v>
          </cell>
          <cell r="F52">
            <v>0</v>
          </cell>
          <cell r="G52">
            <v>1.0309278350515463</v>
          </cell>
          <cell r="H52">
            <v>0</v>
          </cell>
        </row>
        <row r="53">
          <cell r="B53" t="str">
            <v xml:space="preserve">Workshop 2 </v>
          </cell>
          <cell r="C53">
            <v>36.046511627906973</v>
          </cell>
          <cell r="D53">
            <v>46.511627906976742</v>
          </cell>
          <cell r="E53">
            <v>15.116279069767442</v>
          </cell>
          <cell r="F53">
            <v>2.3255813953488373</v>
          </cell>
          <cell r="G53">
            <v>0</v>
          </cell>
          <cell r="H53">
            <v>0</v>
          </cell>
        </row>
        <row r="54">
          <cell r="B54" t="str">
            <v xml:space="preserve">Workshop 3 </v>
          </cell>
          <cell r="C54">
            <v>43.157894736842103</v>
          </cell>
          <cell r="D54">
            <v>40</v>
          </cell>
          <cell r="E54">
            <v>12.631578947368421</v>
          </cell>
          <cell r="F54">
            <v>2.1052631578947367</v>
          </cell>
          <cell r="G54">
            <v>2.1052631578947367</v>
          </cell>
          <cell r="H54">
            <v>0</v>
          </cell>
        </row>
        <row r="55">
          <cell r="B55" t="str">
            <v xml:space="preserve">Workshop 4 </v>
          </cell>
          <cell r="C55">
            <v>47.19101123595506</v>
          </cell>
          <cell r="D55">
            <v>35.955056179775283</v>
          </cell>
          <cell r="E55">
            <v>11.235955056179776</v>
          </cell>
          <cell r="F55">
            <v>4.4943820224719104</v>
          </cell>
          <cell r="G55">
            <v>1.1235955056179776</v>
          </cell>
          <cell r="H55">
            <v>0</v>
          </cell>
        </row>
        <row r="56">
          <cell r="B56" t="str">
            <v>Workshop 5</v>
          </cell>
          <cell r="C56">
            <v>46.153846153846153</v>
          </cell>
          <cell r="D56">
            <v>30.76923076923077</v>
          </cell>
          <cell r="E56">
            <v>16.666666666666668</v>
          </cell>
          <cell r="F56">
            <v>5.1282051282051286</v>
          </cell>
          <cell r="G56">
            <v>1.2820512820512822</v>
          </cell>
          <cell r="H56">
            <v>0</v>
          </cell>
        </row>
        <row r="57">
          <cell r="B57" t="str">
            <v xml:space="preserve">Workshop 6 </v>
          </cell>
          <cell r="C57">
            <v>53.684210526315788</v>
          </cell>
          <cell r="D57">
            <v>30.526315789473685</v>
          </cell>
          <cell r="E57">
            <v>14.736842105263158</v>
          </cell>
          <cell r="F57">
            <v>1.0526315789473684</v>
          </cell>
          <cell r="G57">
            <v>0</v>
          </cell>
          <cell r="H57">
            <v>0</v>
          </cell>
        </row>
        <row r="58">
          <cell r="B58" t="str">
            <v xml:space="preserve">Workshop 7 </v>
          </cell>
          <cell r="C58">
            <v>51.64835164835165</v>
          </cell>
          <cell r="D58">
            <v>31.868131868131869</v>
          </cell>
          <cell r="E58">
            <v>14.285714285714286</v>
          </cell>
          <cell r="F58">
            <v>2.197802197802198</v>
          </cell>
          <cell r="G58">
            <v>0</v>
          </cell>
          <cell r="H58">
            <v>0</v>
          </cell>
        </row>
        <row r="59">
          <cell r="B59" t="str">
            <v xml:space="preserve">Workshop 8 </v>
          </cell>
          <cell r="C59">
            <v>47.058823529411768</v>
          </cell>
          <cell r="D59">
            <v>30.882352941176471</v>
          </cell>
          <cell r="E59">
            <v>19.117647058823529</v>
          </cell>
          <cell r="F59">
            <v>2.9411764705882355</v>
          </cell>
          <cell r="G59">
            <v>0</v>
          </cell>
          <cell r="H59">
            <v>0</v>
          </cell>
        </row>
        <row r="60">
          <cell r="C60">
            <v>44.483560563771988</v>
          </cell>
          <cell r="D60">
            <v>38.674914174113638</v>
          </cell>
          <cell r="E60">
            <v>13.618165295630128</v>
          </cell>
          <cell r="F60">
            <v>2.5306302439073018</v>
          </cell>
          <cell r="G60">
            <v>0.69272972257694276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ables/table1.xml><?xml version="1.0" encoding="utf-8"?>
<table xmlns="http://schemas.openxmlformats.org/spreadsheetml/2006/main" id="2" name="Tabel13" displayName="Tabel13" ref="B49:I50" insertRow="1" totalsRowShown="0" headerRowDxfId="21" headerRowBorderDxfId="20" tableBorderDxfId="19">
  <tableColumns count="8">
    <tableColumn id="1" name="Kolonne1" dataDxfId="18"/>
    <tableColumn id="2" name="Kolonne2" dataDxfId="17"/>
    <tableColumn id="3" name="Kolonne3" dataDxfId="16"/>
    <tableColumn id="4" name="Kolonne4" dataDxfId="15"/>
    <tableColumn id="5" name="Kolonne5" dataDxfId="14"/>
    <tableColumn id="6" name="Kolonne6" dataDxfId="13"/>
    <tableColumn id="7" name="Kolonne7" dataDxfId="12"/>
    <tableColumn id="8" name="Kolonne8" dataDxfId="11">
      <calculatedColumnFormula>SUM(C50:H50)</calculatedColumnFormula>
    </tableColumn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4" name="Tabel135" displayName="Tabel135" ref="B48:I49" insertRow="1" totalsRowShown="0" headerRowDxfId="10" headerRowBorderDxfId="9" tableBorderDxfId="8">
  <tableColumns count="8">
    <tableColumn id="1" name="Kolonne1" dataDxfId="7"/>
    <tableColumn id="2" name="Kolonne2" dataDxfId="6"/>
    <tableColumn id="3" name="Kolonne3" dataDxfId="5"/>
    <tableColumn id="4" name="Kolonne4" dataDxfId="4"/>
    <tableColumn id="5" name="Kolonne5" dataDxfId="3"/>
    <tableColumn id="6" name="Kolonne6" dataDxfId="2"/>
    <tableColumn id="7" name="Kolonne7" dataDxfId="1"/>
    <tableColumn id="8" name="Kolonne8" dataDxfId="0">
      <calculatedColumnFormula>SUM(C49:H49)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Kontor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07"/>
  <sheetViews>
    <sheetView view="pageBreakPreview" zoomScaleNormal="70" zoomScaleSheetLayoutView="100" workbookViewId="0">
      <selection activeCell="B102" sqref="B102:N104"/>
    </sheetView>
  </sheetViews>
  <sheetFormatPr defaultRowHeight="15"/>
  <cols>
    <col min="1" max="1" width="24.7109375" customWidth="1"/>
    <col min="5" max="5" width="10.42578125" customWidth="1"/>
    <col min="6" max="6" width="8.7109375" customWidth="1"/>
    <col min="7" max="7" width="13.5703125" customWidth="1"/>
  </cols>
  <sheetData>
    <row r="1" spans="1:14">
      <c r="A1" s="327" t="s">
        <v>246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</row>
    <row r="3" spans="1:14">
      <c r="A3" s="326" t="s">
        <v>195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</row>
    <row r="4" spans="1:14">
      <c r="A4" s="38" t="s">
        <v>194</v>
      </c>
      <c r="B4" s="38"/>
      <c r="C4" s="38"/>
      <c r="D4" s="38"/>
      <c r="E4" s="38"/>
      <c r="F4" s="54">
        <v>94.6</v>
      </c>
      <c r="G4" s="38" t="s">
        <v>41</v>
      </c>
      <c r="H4" s="38"/>
      <c r="I4" s="38" t="s">
        <v>247</v>
      </c>
      <c r="J4" s="38"/>
      <c r="K4" s="251" t="s">
        <v>248</v>
      </c>
    </row>
    <row r="5" spans="1:14">
      <c r="A5" s="38" t="s">
        <v>198</v>
      </c>
      <c r="B5" s="38"/>
      <c r="C5" s="38"/>
      <c r="D5" s="38"/>
      <c r="E5" s="38"/>
      <c r="F5" s="38">
        <v>100</v>
      </c>
      <c r="G5" s="38" t="s">
        <v>41</v>
      </c>
      <c r="H5" s="38"/>
      <c r="I5" s="38"/>
      <c r="J5" s="38"/>
      <c r="K5" s="38"/>
    </row>
    <row r="6" spans="1:14">
      <c r="A6" s="38" t="s">
        <v>199</v>
      </c>
      <c r="B6" s="38"/>
      <c r="C6" s="38"/>
      <c r="D6" s="38"/>
      <c r="E6" s="38"/>
      <c r="F6" s="38">
        <v>89</v>
      </c>
      <c r="G6" s="38" t="s">
        <v>41</v>
      </c>
      <c r="H6" s="38"/>
      <c r="I6" s="38"/>
      <c r="J6" s="38"/>
      <c r="K6" s="38"/>
    </row>
    <row r="7" spans="1:14">
      <c r="A7" s="38" t="s">
        <v>251</v>
      </c>
      <c r="B7" s="38"/>
      <c r="C7" s="38"/>
      <c r="D7" s="38"/>
      <c r="E7" s="38"/>
      <c r="F7" s="38">
        <v>75</v>
      </c>
      <c r="G7" s="38"/>
      <c r="H7" s="38"/>
      <c r="I7" s="38"/>
      <c r="J7" s="38"/>
      <c r="K7" s="38"/>
    </row>
    <row r="8" spans="1:14">
      <c r="A8" s="38" t="s">
        <v>40</v>
      </c>
      <c r="B8" s="38"/>
      <c r="C8" s="38"/>
      <c r="D8" s="38"/>
      <c r="E8" s="38"/>
      <c r="F8" s="180" t="s">
        <v>196</v>
      </c>
      <c r="G8" s="38"/>
      <c r="H8" s="38"/>
      <c r="I8" s="38"/>
      <c r="J8" s="38"/>
      <c r="K8" s="38"/>
    </row>
    <row r="9" spans="1:14">
      <c r="A9" s="38" t="s">
        <v>197</v>
      </c>
      <c r="B9" s="38"/>
      <c r="C9" s="38"/>
      <c r="D9" s="38"/>
      <c r="E9" s="38"/>
      <c r="F9" s="38">
        <v>16</v>
      </c>
      <c r="G9" s="38" t="s">
        <v>41</v>
      </c>
      <c r="H9" s="38"/>
      <c r="I9" s="38"/>
      <c r="J9" s="38"/>
      <c r="K9" s="38"/>
    </row>
    <row r="10" spans="1:14">
      <c r="A10" s="38" t="s">
        <v>200</v>
      </c>
      <c r="B10" s="38"/>
      <c r="C10" s="38"/>
      <c r="D10" s="38"/>
      <c r="E10" s="38"/>
      <c r="F10" s="38">
        <f>17*100/100</f>
        <v>17</v>
      </c>
      <c r="G10" s="38" t="s">
        <v>41</v>
      </c>
      <c r="H10" s="38"/>
      <c r="I10" s="38"/>
      <c r="J10" s="38"/>
      <c r="K10" s="38"/>
    </row>
    <row r="12" spans="1:14">
      <c r="A12" s="326" t="s">
        <v>203</v>
      </c>
      <c r="B12" s="326"/>
      <c r="C12" s="326"/>
      <c r="D12" s="326"/>
      <c r="E12" s="326"/>
      <c r="F12" s="326"/>
      <c r="G12" s="326"/>
      <c r="H12" s="326"/>
      <c r="I12" s="326"/>
      <c r="J12" s="326"/>
      <c r="K12" s="326"/>
      <c r="L12" s="326"/>
      <c r="M12" s="326"/>
      <c r="N12" s="326"/>
    </row>
    <row r="13" spans="1:14">
      <c r="B13" s="9"/>
      <c r="C13" s="9"/>
      <c r="D13" s="9"/>
      <c r="E13" s="9"/>
      <c r="F13" s="9"/>
      <c r="G13" s="9"/>
      <c r="H13" s="9"/>
      <c r="I13" s="9"/>
      <c r="J13" s="9"/>
      <c r="K13" s="9"/>
    </row>
    <row r="14" spans="1:14">
      <c r="A14" s="53" t="s">
        <v>204</v>
      </c>
      <c r="B14" s="38"/>
      <c r="C14" s="53"/>
      <c r="D14" s="53"/>
      <c r="E14" s="53"/>
      <c r="F14" s="53"/>
      <c r="G14" s="53"/>
      <c r="H14" s="54">
        <f>699*100/757</f>
        <v>92.338177014531041</v>
      </c>
      <c r="I14" s="53" t="s">
        <v>41</v>
      </c>
      <c r="J14" s="53"/>
      <c r="K14" s="53"/>
    </row>
    <row r="15" spans="1:14">
      <c r="A15" s="38" t="s">
        <v>226</v>
      </c>
      <c r="B15" s="9"/>
      <c r="C15" s="9"/>
      <c r="D15" s="9"/>
      <c r="E15" s="9"/>
      <c r="F15" s="9"/>
      <c r="G15" s="9" t="s">
        <v>3</v>
      </c>
      <c r="H15" s="54">
        <v>44.5</v>
      </c>
      <c r="I15" s="53" t="s">
        <v>41</v>
      </c>
      <c r="J15" s="9"/>
      <c r="K15" s="9"/>
    </row>
    <row r="16" spans="1:14">
      <c r="B16" s="9"/>
      <c r="C16" s="9"/>
      <c r="D16" s="9"/>
      <c r="E16" s="9"/>
      <c r="F16" s="9"/>
      <c r="G16" s="9" t="s">
        <v>4</v>
      </c>
      <c r="H16" s="54">
        <v>38.700000000000003</v>
      </c>
      <c r="I16" s="53" t="s">
        <v>41</v>
      </c>
      <c r="J16" s="9"/>
      <c r="K16" s="9"/>
    </row>
    <row r="17" spans="1:14">
      <c r="B17" s="9"/>
      <c r="C17" s="9"/>
      <c r="D17" s="9"/>
      <c r="E17" s="9"/>
      <c r="F17" s="9"/>
      <c r="G17" s="9" t="s">
        <v>5</v>
      </c>
      <c r="H17" s="54">
        <v>13.6</v>
      </c>
      <c r="I17" s="53" t="s">
        <v>41</v>
      </c>
      <c r="J17" s="9"/>
      <c r="K17" s="9"/>
    </row>
    <row r="18" spans="1:14">
      <c r="B18" s="9"/>
      <c r="C18" s="9"/>
      <c r="D18" s="9"/>
      <c r="E18" s="9"/>
      <c r="F18" s="9"/>
      <c r="G18" s="9" t="s">
        <v>6</v>
      </c>
      <c r="H18" s="54">
        <v>2.5</v>
      </c>
      <c r="I18" s="53" t="s">
        <v>41</v>
      </c>
      <c r="J18" s="9"/>
      <c r="K18" s="9"/>
    </row>
    <row r="19" spans="1:14">
      <c r="B19" s="9"/>
      <c r="C19" s="9"/>
      <c r="D19" s="9"/>
      <c r="E19" s="9"/>
      <c r="F19" s="9"/>
      <c r="G19" s="9" t="s">
        <v>227</v>
      </c>
      <c r="H19" s="54">
        <v>0.7</v>
      </c>
      <c r="I19" s="53" t="s">
        <v>41</v>
      </c>
      <c r="J19" s="9"/>
      <c r="K19" s="9"/>
    </row>
    <row r="21" spans="1:14" ht="15.75">
      <c r="A21" s="312" t="s">
        <v>83</v>
      </c>
      <c r="B21" s="312"/>
      <c r="C21" s="312"/>
      <c r="D21" s="312"/>
      <c r="E21" s="312"/>
      <c r="F21" s="312"/>
      <c r="G21" s="312"/>
      <c r="H21" s="312"/>
      <c r="I21" s="312"/>
      <c r="J21" s="312"/>
      <c r="K21" s="312"/>
      <c r="L21" s="312"/>
      <c r="M21" s="312"/>
      <c r="N21" s="312"/>
    </row>
    <row r="22" spans="1:14" ht="18.75">
      <c r="A22" s="60"/>
      <c r="B22" s="28"/>
      <c r="C22" s="28"/>
      <c r="D22" s="28"/>
      <c r="E22" s="28"/>
    </row>
    <row r="23" spans="1:14" ht="15.75">
      <c r="A23" s="35" t="s">
        <v>43</v>
      </c>
      <c r="B23" s="35"/>
      <c r="C23" s="35"/>
      <c r="D23" s="78" t="s">
        <v>41</v>
      </c>
      <c r="E23" s="35"/>
      <c r="F23" s="35"/>
      <c r="G23" s="35" t="s">
        <v>46</v>
      </c>
      <c r="H23" s="35"/>
      <c r="I23" s="35"/>
      <c r="J23" s="35"/>
      <c r="K23" s="35"/>
      <c r="L23" s="35" t="s">
        <v>50</v>
      </c>
      <c r="M23" s="35"/>
      <c r="N23" s="35"/>
    </row>
    <row r="24" spans="1:14" ht="15.75">
      <c r="A24" s="28" t="s">
        <v>42</v>
      </c>
      <c r="B24" s="28"/>
      <c r="C24" s="28">
        <v>55</v>
      </c>
      <c r="D24" s="77">
        <v>0.55000000000000004</v>
      </c>
      <c r="E24" s="28"/>
      <c r="F24" s="28"/>
      <c r="G24" s="28" t="s">
        <v>47</v>
      </c>
      <c r="H24" s="28">
        <f>56*100/56</f>
        <v>100</v>
      </c>
      <c r="I24" s="28" t="s">
        <v>41</v>
      </c>
      <c r="J24" s="28"/>
      <c r="K24" s="28"/>
      <c r="L24" s="28" t="s">
        <v>269</v>
      </c>
      <c r="M24" s="73">
        <f>29*100/79</f>
        <v>36.708860759493668</v>
      </c>
      <c r="N24" s="35" t="s">
        <v>41</v>
      </c>
    </row>
    <row r="25" spans="1:14" ht="16.5" thickBot="1">
      <c r="A25" s="28" t="s">
        <v>44</v>
      </c>
      <c r="B25" s="28"/>
      <c r="C25" s="28">
        <v>62</v>
      </c>
      <c r="D25" s="77">
        <v>0.55000000000000004</v>
      </c>
      <c r="E25" s="28"/>
      <c r="F25" s="28"/>
      <c r="G25" s="28" t="s">
        <v>48</v>
      </c>
      <c r="H25" s="247">
        <f>55*100/62</f>
        <v>88.709677419354833</v>
      </c>
      <c r="I25" s="28" t="s">
        <v>41</v>
      </c>
      <c r="J25" s="28"/>
      <c r="K25" s="28"/>
      <c r="L25" s="28" t="s">
        <v>270</v>
      </c>
      <c r="M25" s="73">
        <f>60*100/111</f>
        <v>54.054054054054056</v>
      </c>
      <c r="N25" s="35" t="s">
        <v>41</v>
      </c>
    </row>
    <row r="26" spans="1:14" ht="16.5" thickBot="1">
      <c r="A26" s="28" t="s">
        <v>45</v>
      </c>
      <c r="B26" s="28"/>
      <c r="C26" s="28">
        <v>73</v>
      </c>
      <c r="D26" s="77">
        <v>0.73</v>
      </c>
      <c r="E26" s="28"/>
      <c r="F26" s="28"/>
      <c r="G26" s="28" t="s">
        <v>49</v>
      </c>
      <c r="H26" s="247">
        <f>66*100/73</f>
        <v>90.410958904109592</v>
      </c>
      <c r="I26" s="28" t="s">
        <v>41</v>
      </c>
      <c r="J26" s="28"/>
      <c r="K26" s="28"/>
      <c r="L26" s="80" t="s">
        <v>24</v>
      </c>
      <c r="M26" s="248">
        <f>89*100/191</f>
        <v>46.596858638743456</v>
      </c>
      <c r="N26" s="80" t="s">
        <v>41</v>
      </c>
    </row>
    <row r="27" spans="1:14" ht="16.5" thickBot="1">
      <c r="A27" s="80" t="s">
        <v>124</v>
      </c>
      <c r="B27" s="74"/>
      <c r="C27" s="74"/>
      <c r="D27" s="248">
        <f>190*100/300</f>
        <v>63.333333333333336</v>
      </c>
      <c r="E27" s="80" t="s">
        <v>41</v>
      </c>
      <c r="F27" s="28"/>
      <c r="G27" s="80" t="s">
        <v>24</v>
      </c>
      <c r="H27" s="248">
        <f>177*100/191</f>
        <v>92.670157068062821</v>
      </c>
      <c r="I27" s="74" t="s">
        <v>41</v>
      </c>
      <c r="J27" s="28"/>
      <c r="K27" s="28"/>
      <c r="L27" s="28"/>
      <c r="M27" s="28"/>
      <c r="N27" s="28"/>
    </row>
    <row r="29" spans="1:14" ht="16.5" thickBot="1">
      <c r="A29" s="312" t="s">
        <v>85</v>
      </c>
      <c r="B29" s="312"/>
      <c r="C29" s="312"/>
      <c r="D29" s="312"/>
      <c r="E29" s="312"/>
      <c r="F29" s="312"/>
      <c r="G29" s="312"/>
      <c r="H29" s="312"/>
      <c r="I29" s="312"/>
      <c r="J29" s="312"/>
      <c r="K29" s="312"/>
      <c r="L29" s="312"/>
      <c r="M29" s="312"/>
      <c r="N29" s="312"/>
    </row>
    <row r="30" spans="1:14" ht="15.75" thickBot="1">
      <c r="A30" s="313" t="s">
        <v>86</v>
      </c>
      <c r="B30" s="313"/>
      <c r="C30" s="313"/>
      <c r="D30" s="245"/>
      <c r="E30" s="260" t="s">
        <v>262</v>
      </c>
      <c r="F30" s="314" t="s">
        <v>263</v>
      </c>
      <c r="G30" s="314"/>
      <c r="H30" s="38"/>
      <c r="I30" s="38" t="s">
        <v>264</v>
      </c>
      <c r="J30" s="38"/>
      <c r="K30" s="38"/>
      <c r="L30" s="38"/>
      <c r="M30" s="38"/>
      <c r="N30" s="38"/>
    </row>
    <row r="31" spans="1:14">
      <c r="A31" s="315" t="s">
        <v>47</v>
      </c>
      <c r="B31" s="315"/>
      <c r="C31" s="315"/>
      <c r="D31" s="117" t="s">
        <v>41</v>
      </c>
      <c r="E31" s="76">
        <f>220*100/224</f>
        <v>98.214285714285708</v>
      </c>
      <c r="F31" s="316">
        <f>4*100/224</f>
        <v>1.7857142857142858</v>
      </c>
      <c r="G31" s="316"/>
    </row>
    <row r="32" spans="1:14">
      <c r="A32" s="315" t="s">
        <v>48</v>
      </c>
      <c r="B32" s="315"/>
      <c r="C32" s="315"/>
      <c r="D32" s="117" t="s">
        <v>41</v>
      </c>
      <c r="E32" s="127">
        <f>198*100/220</f>
        <v>90</v>
      </c>
      <c r="F32" s="317">
        <f>22*100/220</f>
        <v>10</v>
      </c>
      <c r="G32" s="317"/>
    </row>
    <row r="33" spans="1:14" ht="15.75" thickBot="1">
      <c r="A33" s="315" t="s">
        <v>49</v>
      </c>
      <c r="B33" s="315"/>
      <c r="C33" s="315"/>
      <c r="D33" s="117" t="s">
        <v>41</v>
      </c>
      <c r="E33" s="127">
        <f>246*100/264</f>
        <v>93.181818181818187</v>
      </c>
      <c r="F33" s="317">
        <f>18*100/264</f>
        <v>6.8181818181818183</v>
      </c>
      <c r="G33" s="317"/>
    </row>
    <row r="34" spans="1:14" ht="15.75" thickBot="1">
      <c r="A34" s="313" t="s">
        <v>89</v>
      </c>
      <c r="B34" s="313"/>
      <c r="C34" s="313"/>
      <c r="D34" s="119" t="s">
        <v>41</v>
      </c>
      <c r="E34" s="128">
        <f>664*100/708</f>
        <v>93.78531073446328</v>
      </c>
      <c r="F34" s="318">
        <f>44*100/708</f>
        <v>6.2146892655367232</v>
      </c>
      <c r="G34" s="318"/>
    </row>
    <row r="35" spans="1:14" ht="15.75" thickBot="1"/>
    <row r="36" spans="1:14" ht="15.75" thickBot="1">
      <c r="A36" s="313" t="s">
        <v>87</v>
      </c>
      <c r="B36" s="313"/>
      <c r="C36" s="313"/>
      <c r="D36" s="245"/>
      <c r="E36" s="260" t="s">
        <v>262</v>
      </c>
      <c r="F36" s="314" t="s">
        <v>263</v>
      </c>
      <c r="G36" s="314"/>
      <c r="H36" s="38"/>
      <c r="I36" s="38" t="s">
        <v>264</v>
      </c>
      <c r="J36" s="38"/>
      <c r="K36" s="38"/>
      <c r="L36" s="38"/>
      <c r="M36" s="38"/>
      <c r="N36" s="38"/>
    </row>
    <row r="37" spans="1:14" ht="78.75" customHeight="1">
      <c r="A37" s="121">
        <v>1</v>
      </c>
      <c r="B37" s="319" t="s">
        <v>291</v>
      </c>
      <c r="C37" s="319"/>
      <c r="D37" s="117" t="s">
        <v>41</v>
      </c>
      <c r="E37" s="76">
        <f>174*100/177</f>
        <v>98.305084745762713</v>
      </c>
      <c r="F37" s="316">
        <f>3*100/177</f>
        <v>1.6949152542372881</v>
      </c>
      <c r="G37" s="316"/>
    </row>
    <row r="38" spans="1:14" ht="36" customHeight="1">
      <c r="A38" s="121">
        <v>2</v>
      </c>
      <c r="B38" s="319" t="s">
        <v>266</v>
      </c>
      <c r="C38" s="319"/>
      <c r="D38" s="117" t="s">
        <v>41</v>
      </c>
      <c r="E38" s="76">
        <f>160*100/177</f>
        <v>90.395480225988706</v>
      </c>
      <c r="F38" s="316">
        <f>17*100/177</f>
        <v>9.6045197740112993</v>
      </c>
      <c r="G38" s="316"/>
    </row>
    <row r="39" spans="1:14" ht="43.5" customHeight="1">
      <c r="A39" s="121">
        <v>3</v>
      </c>
      <c r="B39" s="319" t="s">
        <v>267</v>
      </c>
      <c r="C39" s="319"/>
      <c r="D39" s="117" t="s">
        <v>41</v>
      </c>
      <c r="E39" s="76">
        <f>166*100/177</f>
        <v>93.78531073446328</v>
      </c>
      <c r="F39" s="316">
        <f>11*100/177</f>
        <v>6.2146892655367232</v>
      </c>
      <c r="G39" s="316"/>
    </row>
    <row r="40" spans="1:14" ht="106.5" customHeight="1" thickBot="1">
      <c r="A40" s="121">
        <v>4</v>
      </c>
      <c r="B40" s="319" t="s">
        <v>268</v>
      </c>
      <c r="C40" s="319"/>
      <c r="D40" s="117" t="s">
        <v>41</v>
      </c>
      <c r="E40" s="127">
        <f>164*100/177</f>
        <v>92.655367231638422</v>
      </c>
      <c r="F40" s="317">
        <f>13*100/177</f>
        <v>7.3446327683615822</v>
      </c>
      <c r="G40" s="317"/>
    </row>
    <row r="41" spans="1:14" ht="15.75" thickBot="1">
      <c r="A41" s="330" t="s">
        <v>88</v>
      </c>
      <c r="B41" s="330"/>
      <c r="C41" s="330"/>
      <c r="D41" s="119" t="s">
        <v>41</v>
      </c>
      <c r="E41" s="128">
        <f>664*100/708</f>
        <v>93.78531073446328</v>
      </c>
      <c r="F41" s="318">
        <f>44*100/708</f>
        <v>6.2146892655367232</v>
      </c>
      <c r="G41" s="318"/>
    </row>
    <row r="43" spans="1:14" ht="18.75">
      <c r="A43" s="331" t="s">
        <v>249</v>
      </c>
      <c r="B43" s="332"/>
      <c r="C43" s="332"/>
      <c r="D43" s="332"/>
      <c r="E43" s="332"/>
      <c r="F43" s="332"/>
      <c r="G43" s="332"/>
      <c r="H43" s="332"/>
      <c r="I43" s="332"/>
      <c r="J43" s="332"/>
      <c r="K43" s="332"/>
      <c r="L43" s="332"/>
      <c r="M43" s="332"/>
      <c r="N43" s="332"/>
    </row>
    <row r="44" spans="1:14">
      <c r="A44" s="135"/>
    </row>
    <row r="45" spans="1:14" ht="15.75" thickBot="1">
      <c r="A45" s="323" t="s">
        <v>101</v>
      </c>
      <c r="B45" s="324"/>
      <c r="C45" s="324"/>
      <c r="D45" s="324"/>
      <c r="E45" s="324"/>
      <c r="F45" s="324"/>
      <c r="G45" s="324"/>
      <c r="H45" s="324"/>
      <c r="I45" s="324"/>
      <c r="J45" s="324"/>
      <c r="K45" s="324"/>
      <c r="L45" s="324"/>
      <c r="M45" s="324"/>
      <c r="N45" s="324"/>
    </row>
    <row r="46" spans="1:14" ht="45" customHeight="1" thickBot="1">
      <c r="A46" s="325"/>
      <c r="B46" s="321"/>
      <c r="C46" s="321"/>
      <c r="D46" s="321"/>
      <c r="E46" s="321"/>
      <c r="F46" s="321"/>
      <c r="G46" s="321"/>
      <c r="H46" s="321"/>
      <c r="I46" s="321"/>
      <c r="J46" s="321"/>
      <c r="K46" s="321"/>
      <c r="L46" s="321"/>
      <c r="M46" s="321"/>
      <c r="N46" s="322"/>
    </row>
    <row r="47" spans="1:14" ht="15.75" thickBot="1">
      <c r="A47" s="323" t="s">
        <v>102</v>
      </c>
      <c r="B47" s="324"/>
      <c r="C47" s="324"/>
      <c r="D47" s="324"/>
      <c r="E47" s="324"/>
      <c r="F47" s="324"/>
      <c r="G47" s="324"/>
      <c r="H47" s="324"/>
      <c r="I47" s="324"/>
      <c r="J47" s="324"/>
      <c r="K47" s="324"/>
      <c r="L47" s="324"/>
      <c r="M47" s="324"/>
      <c r="N47" s="324"/>
    </row>
    <row r="48" spans="1:14" ht="45.75" customHeight="1" thickBot="1">
      <c r="A48" s="325"/>
      <c r="B48" s="321"/>
      <c r="C48" s="321"/>
      <c r="D48" s="321"/>
      <c r="E48" s="321"/>
      <c r="F48" s="321"/>
      <c r="G48" s="321"/>
      <c r="H48" s="321"/>
      <c r="I48" s="321"/>
      <c r="J48" s="321"/>
      <c r="K48" s="321"/>
      <c r="L48" s="321"/>
      <c r="M48" s="321"/>
      <c r="N48" s="322"/>
    </row>
    <row r="49" spans="1:14" ht="15.75" thickBot="1">
      <c r="A49" s="323" t="s">
        <v>103</v>
      </c>
      <c r="B49" s="324"/>
      <c r="C49" s="324"/>
      <c r="D49" s="324"/>
      <c r="E49" s="324"/>
      <c r="F49" s="324"/>
      <c r="G49" s="324"/>
      <c r="H49" s="324"/>
      <c r="I49" s="324"/>
      <c r="J49" s="324"/>
      <c r="K49" s="324"/>
      <c r="L49" s="324"/>
      <c r="M49" s="324"/>
      <c r="N49" s="324"/>
    </row>
    <row r="50" spans="1:14" ht="44.25" customHeight="1" thickBot="1">
      <c r="A50" s="325"/>
      <c r="B50" s="321"/>
      <c r="C50" s="321"/>
      <c r="D50" s="321"/>
      <c r="E50" s="321"/>
      <c r="F50" s="321"/>
      <c r="G50" s="321"/>
      <c r="H50" s="321"/>
      <c r="I50" s="321"/>
      <c r="J50" s="321"/>
      <c r="K50" s="321"/>
      <c r="L50" s="321"/>
      <c r="M50" s="321"/>
      <c r="N50" s="322"/>
    </row>
    <row r="51" spans="1:14" ht="15.75" thickBot="1">
      <c r="A51" s="323" t="s">
        <v>104</v>
      </c>
      <c r="B51" s="324"/>
      <c r="C51" s="324"/>
      <c r="D51" s="324"/>
      <c r="E51" s="324"/>
      <c r="F51" s="324"/>
      <c r="G51" s="324"/>
      <c r="H51" s="324"/>
      <c r="I51" s="324"/>
      <c r="J51" s="324"/>
      <c r="K51" s="324"/>
      <c r="L51" s="324"/>
      <c r="M51" s="324"/>
      <c r="N51" s="324"/>
    </row>
    <row r="52" spans="1:14" ht="48" customHeight="1" thickBot="1">
      <c r="A52" s="325"/>
      <c r="B52" s="321"/>
      <c r="C52" s="321"/>
      <c r="D52" s="321"/>
      <c r="E52" s="321"/>
      <c r="F52" s="321"/>
      <c r="G52" s="321"/>
      <c r="H52" s="321"/>
      <c r="I52" s="321"/>
      <c r="J52" s="321"/>
      <c r="K52" s="321"/>
      <c r="L52" s="321"/>
      <c r="M52" s="321"/>
      <c r="N52" s="322"/>
    </row>
    <row r="53" spans="1:14" ht="15.75" thickBot="1">
      <c r="A53" s="323" t="s">
        <v>105</v>
      </c>
      <c r="B53" s="324"/>
      <c r="C53" s="324"/>
      <c r="D53" s="324"/>
      <c r="E53" s="324"/>
      <c r="F53" s="324"/>
      <c r="G53" s="324"/>
      <c r="H53" s="324"/>
      <c r="I53" s="324"/>
      <c r="J53" s="324"/>
      <c r="K53" s="324"/>
      <c r="L53" s="324"/>
      <c r="M53" s="324"/>
      <c r="N53" s="324"/>
    </row>
    <row r="54" spans="1:14" ht="48" customHeight="1" thickBot="1">
      <c r="A54" s="325"/>
      <c r="B54" s="321"/>
      <c r="C54" s="321"/>
      <c r="D54" s="321"/>
      <c r="E54" s="321"/>
      <c r="F54" s="321"/>
      <c r="G54" s="321"/>
      <c r="H54" s="321"/>
      <c r="I54" s="321"/>
      <c r="J54" s="321"/>
      <c r="K54" s="321"/>
      <c r="L54" s="321"/>
      <c r="M54" s="321"/>
      <c r="N54" s="322"/>
    </row>
    <row r="55" spans="1:14" ht="15.75" thickBot="1">
      <c r="A55" s="328" t="s">
        <v>242</v>
      </c>
      <c r="B55" s="329"/>
      <c r="C55" s="329"/>
      <c r="D55" s="329"/>
      <c r="E55" s="329"/>
      <c r="F55" s="329"/>
      <c r="G55" s="329"/>
      <c r="H55" s="329"/>
      <c r="I55" s="329"/>
      <c r="J55" s="329"/>
      <c r="K55" s="329"/>
      <c r="L55" s="329"/>
      <c r="M55" s="329"/>
      <c r="N55" s="329"/>
    </row>
    <row r="56" spans="1:14" ht="18.75" customHeight="1" thickBot="1">
      <c r="A56" s="320"/>
      <c r="B56" s="321"/>
      <c r="C56" s="321"/>
      <c r="D56" s="321"/>
      <c r="E56" s="321"/>
      <c r="F56" s="321"/>
      <c r="G56" s="321"/>
      <c r="H56" s="321"/>
      <c r="I56" s="321"/>
      <c r="J56" s="321"/>
      <c r="K56" s="321"/>
      <c r="L56" s="321"/>
      <c r="M56" s="321"/>
      <c r="N56" s="322"/>
    </row>
    <row r="57" spans="1:14" ht="15.75" thickBot="1">
      <c r="A57" s="323" t="s">
        <v>243</v>
      </c>
      <c r="B57" s="324"/>
      <c r="C57" s="324"/>
      <c r="D57" s="324"/>
      <c r="E57" s="324"/>
      <c r="F57" s="324"/>
      <c r="G57" s="324"/>
      <c r="H57" s="324"/>
      <c r="I57" s="324"/>
      <c r="J57" s="324"/>
      <c r="K57" s="324"/>
      <c r="L57" s="324"/>
      <c r="M57" s="324"/>
      <c r="N57" s="324"/>
    </row>
    <row r="58" spans="1:14" ht="111" customHeight="1" thickBot="1">
      <c r="A58" s="325"/>
      <c r="B58" s="321"/>
      <c r="C58" s="321"/>
      <c r="D58" s="321"/>
      <c r="E58" s="321"/>
      <c r="F58" s="321"/>
      <c r="G58" s="321"/>
      <c r="H58" s="321"/>
      <c r="I58" s="321"/>
      <c r="J58" s="321"/>
      <c r="K58" s="321"/>
      <c r="L58" s="321"/>
      <c r="M58" s="321"/>
      <c r="N58" s="322"/>
    </row>
    <row r="59" spans="1:14" ht="15.75" thickBot="1">
      <c r="A59" s="323" t="s">
        <v>244</v>
      </c>
      <c r="B59" s="324"/>
      <c r="C59" s="324"/>
      <c r="D59" s="324"/>
      <c r="E59" s="324"/>
      <c r="F59" s="324"/>
      <c r="G59" s="324"/>
      <c r="H59" s="324"/>
      <c r="I59" s="324"/>
      <c r="J59" s="324"/>
      <c r="K59" s="324"/>
      <c r="L59" s="324"/>
      <c r="M59" s="324"/>
      <c r="N59" s="324"/>
    </row>
    <row r="60" spans="1:14" ht="64.5" customHeight="1" thickBot="1">
      <c r="A60" s="325"/>
      <c r="B60" s="321"/>
      <c r="C60" s="321"/>
      <c r="D60" s="321"/>
      <c r="E60" s="321"/>
      <c r="F60" s="321"/>
      <c r="G60" s="321"/>
      <c r="H60" s="321"/>
      <c r="I60" s="321"/>
      <c r="J60" s="321"/>
      <c r="K60" s="321"/>
      <c r="L60" s="321"/>
      <c r="M60" s="321"/>
      <c r="N60" s="322"/>
    </row>
    <row r="61" spans="1:14" ht="15.75" thickBot="1">
      <c r="A61" s="323" t="s">
        <v>245</v>
      </c>
      <c r="B61" s="324"/>
      <c r="C61" s="324"/>
      <c r="D61" s="324"/>
      <c r="E61" s="324"/>
      <c r="F61" s="324"/>
      <c r="G61" s="324"/>
      <c r="H61" s="324"/>
      <c r="I61" s="324"/>
      <c r="J61" s="324"/>
      <c r="K61" s="324"/>
      <c r="L61" s="324"/>
      <c r="M61" s="324"/>
      <c r="N61" s="324"/>
    </row>
    <row r="62" spans="1:14" ht="143.25" customHeight="1" thickBot="1">
      <c r="A62" s="325"/>
      <c r="B62" s="321"/>
      <c r="C62" s="321"/>
      <c r="D62" s="321"/>
      <c r="E62" s="321"/>
      <c r="F62" s="321"/>
      <c r="G62" s="321"/>
      <c r="H62" s="321"/>
      <c r="I62" s="321"/>
      <c r="J62" s="321"/>
      <c r="K62" s="321"/>
      <c r="L62" s="321"/>
      <c r="M62" s="321"/>
      <c r="N62" s="322"/>
    </row>
    <row r="64" spans="1:14" ht="16.5" customHeight="1">
      <c r="A64" s="333" t="s">
        <v>292</v>
      </c>
      <c r="B64" s="334"/>
      <c r="C64" s="334"/>
      <c r="D64" s="334"/>
      <c r="E64" s="334"/>
      <c r="F64" s="334"/>
      <c r="G64" s="334"/>
      <c r="H64" s="334"/>
      <c r="I64" s="334"/>
      <c r="J64" s="334"/>
      <c r="K64" s="334"/>
      <c r="L64" s="334"/>
      <c r="M64" s="334"/>
      <c r="N64" s="334"/>
    </row>
    <row r="65" spans="1:14">
      <c r="A65" s="38"/>
    </row>
    <row r="67" spans="1:14" ht="15.75" thickBot="1">
      <c r="A67" s="38"/>
    </row>
    <row r="68" spans="1:14" ht="189.75" thickBot="1">
      <c r="A68" s="276" t="s">
        <v>280</v>
      </c>
      <c r="B68" s="335"/>
      <c r="C68" s="336"/>
      <c r="D68" s="336"/>
      <c r="E68" s="336"/>
      <c r="F68" s="336"/>
      <c r="G68" s="336"/>
      <c r="H68" s="336"/>
      <c r="I68" s="336"/>
      <c r="J68" s="336"/>
      <c r="K68" s="336"/>
      <c r="L68" s="336"/>
      <c r="M68" s="336"/>
      <c r="N68" s="337"/>
    </row>
    <row r="69" spans="1:14" ht="31.5" customHeight="1" thickBot="1">
      <c r="A69" s="269" t="s">
        <v>38</v>
      </c>
      <c r="B69" s="338"/>
      <c r="C69" s="339"/>
      <c r="D69" s="339"/>
      <c r="E69" s="339"/>
      <c r="F69" s="339"/>
      <c r="G69" s="339"/>
      <c r="H69" s="339"/>
      <c r="I69" s="339"/>
      <c r="J69" s="339"/>
      <c r="K69" s="339"/>
      <c r="L69" s="339"/>
      <c r="M69" s="339"/>
      <c r="N69" s="340"/>
    </row>
    <row r="70" spans="1:14" ht="100.5" customHeight="1" thickBot="1">
      <c r="A70" s="268" t="s">
        <v>281</v>
      </c>
      <c r="B70" s="338"/>
      <c r="C70" s="339"/>
      <c r="D70" s="339"/>
      <c r="E70" s="339"/>
      <c r="F70" s="339"/>
      <c r="G70" s="339"/>
      <c r="H70" s="339"/>
      <c r="I70" s="339"/>
      <c r="J70" s="339"/>
      <c r="K70" s="339"/>
      <c r="L70" s="339"/>
      <c r="M70" s="339"/>
      <c r="N70" s="340"/>
    </row>
    <row r="71" spans="1:14" ht="109.5" customHeight="1" thickBot="1">
      <c r="A71" s="272" t="s">
        <v>282</v>
      </c>
      <c r="B71" s="335"/>
      <c r="C71" s="336"/>
      <c r="D71" s="336"/>
      <c r="E71" s="336"/>
      <c r="F71" s="336"/>
      <c r="G71" s="336"/>
      <c r="H71" s="336"/>
      <c r="I71" s="336"/>
      <c r="J71" s="336"/>
      <c r="K71" s="336"/>
      <c r="L71" s="336"/>
      <c r="M71" s="336"/>
      <c r="N71" s="337"/>
    </row>
    <row r="72" spans="1:14" ht="109.5" customHeight="1" thickBot="1">
      <c r="A72" s="275" t="s">
        <v>284</v>
      </c>
      <c r="B72" s="335"/>
      <c r="C72" s="343"/>
      <c r="D72" s="343"/>
      <c r="E72" s="343"/>
      <c r="F72" s="343"/>
      <c r="G72" s="343"/>
      <c r="H72" s="343"/>
      <c r="I72" s="343"/>
      <c r="J72" s="343"/>
      <c r="K72" s="343"/>
      <c r="L72" s="343"/>
      <c r="M72" s="343"/>
      <c r="N72" s="344"/>
    </row>
    <row r="73" spans="1:14" ht="83.25" customHeight="1" thickBot="1">
      <c r="A73" s="261" t="s">
        <v>283</v>
      </c>
      <c r="B73" s="335"/>
      <c r="C73" s="336"/>
      <c r="D73" s="336"/>
      <c r="E73" s="336"/>
      <c r="F73" s="336"/>
      <c r="G73" s="336"/>
      <c r="H73" s="336"/>
      <c r="I73" s="336"/>
      <c r="J73" s="336"/>
      <c r="K73" s="336"/>
      <c r="L73" s="336"/>
      <c r="M73" s="336"/>
      <c r="N73" s="337"/>
    </row>
    <row r="74" spans="1:14" ht="16.5" thickBot="1">
      <c r="A74" s="341" t="s">
        <v>99</v>
      </c>
      <c r="B74" s="342"/>
      <c r="C74" s="342"/>
      <c r="D74" s="342"/>
      <c r="E74" s="342"/>
      <c r="F74" s="342"/>
      <c r="G74" s="342"/>
      <c r="H74" s="342"/>
      <c r="I74" s="342"/>
      <c r="J74" s="342"/>
      <c r="K74" s="342"/>
      <c r="L74" s="342"/>
      <c r="M74" s="342"/>
      <c r="N74" s="342"/>
    </row>
    <row r="75" spans="1:14" ht="15" customHeight="1">
      <c r="A75" s="308" t="s">
        <v>285</v>
      </c>
      <c r="B75" s="296"/>
      <c r="C75" s="297"/>
      <c r="D75" s="297"/>
      <c r="E75" s="297"/>
      <c r="F75" s="297"/>
      <c r="G75" s="297"/>
      <c r="H75" s="297"/>
      <c r="I75" s="297"/>
      <c r="J75" s="297"/>
      <c r="K75" s="297"/>
      <c r="L75" s="297"/>
      <c r="M75" s="297"/>
      <c r="N75" s="298"/>
    </row>
    <row r="76" spans="1:14" ht="15" customHeight="1">
      <c r="A76" s="311"/>
      <c r="B76" s="299"/>
      <c r="C76" s="300"/>
      <c r="D76" s="300"/>
      <c r="E76" s="300"/>
      <c r="F76" s="300"/>
      <c r="G76" s="300"/>
      <c r="H76" s="300"/>
      <c r="I76" s="300"/>
      <c r="J76" s="300"/>
      <c r="K76" s="300"/>
      <c r="L76" s="300"/>
      <c r="M76" s="300"/>
      <c r="N76" s="301"/>
    </row>
    <row r="77" spans="1:14" ht="15" customHeight="1">
      <c r="A77" s="311"/>
      <c r="B77" s="299"/>
      <c r="C77" s="300"/>
      <c r="D77" s="300"/>
      <c r="E77" s="300"/>
      <c r="F77" s="300"/>
      <c r="G77" s="300"/>
      <c r="H77" s="300"/>
      <c r="I77" s="300"/>
      <c r="J77" s="300"/>
      <c r="K77" s="300"/>
      <c r="L77" s="300"/>
      <c r="M77" s="300"/>
      <c r="N77" s="301"/>
    </row>
    <row r="78" spans="1:14" ht="15" customHeight="1">
      <c r="A78" s="311"/>
      <c r="B78" s="299"/>
      <c r="C78" s="300"/>
      <c r="D78" s="300"/>
      <c r="E78" s="300"/>
      <c r="F78" s="300"/>
      <c r="G78" s="300"/>
      <c r="H78" s="300"/>
      <c r="I78" s="300"/>
      <c r="J78" s="300"/>
      <c r="K78" s="300"/>
      <c r="L78" s="300"/>
      <c r="M78" s="300"/>
      <c r="N78" s="301"/>
    </row>
    <row r="79" spans="1:14" ht="15" customHeight="1">
      <c r="A79" s="311"/>
      <c r="B79" s="299"/>
      <c r="C79" s="300"/>
      <c r="D79" s="300"/>
      <c r="E79" s="300"/>
      <c r="F79" s="300"/>
      <c r="G79" s="300"/>
      <c r="H79" s="300"/>
      <c r="I79" s="300"/>
      <c r="J79" s="300"/>
      <c r="K79" s="300"/>
      <c r="L79" s="300"/>
      <c r="M79" s="300"/>
      <c r="N79" s="301"/>
    </row>
    <row r="80" spans="1:14" ht="15.75" customHeight="1" thickBot="1">
      <c r="A80" s="310"/>
      <c r="B80" s="302"/>
      <c r="C80" s="303"/>
      <c r="D80" s="303"/>
      <c r="E80" s="303"/>
      <c r="F80" s="303"/>
      <c r="G80" s="303"/>
      <c r="H80" s="303"/>
      <c r="I80" s="303"/>
      <c r="J80" s="303"/>
      <c r="K80" s="303"/>
      <c r="L80" s="303"/>
      <c r="M80" s="303"/>
      <c r="N80" s="304"/>
    </row>
    <row r="81" spans="1:14" ht="32.25" customHeight="1">
      <c r="A81" s="308" t="s">
        <v>92</v>
      </c>
      <c r="B81" s="284"/>
      <c r="C81" s="285"/>
      <c r="D81" s="285"/>
      <c r="E81" s="285"/>
      <c r="F81" s="285"/>
      <c r="G81" s="285"/>
      <c r="H81" s="285"/>
      <c r="I81" s="285"/>
      <c r="J81" s="285"/>
      <c r="K81" s="285"/>
      <c r="L81" s="285"/>
      <c r="M81" s="285"/>
      <c r="N81" s="286"/>
    </row>
    <row r="82" spans="1:14" ht="17.25" customHeight="1">
      <c r="A82" s="311"/>
      <c r="B82" s="292"/>
      <c r="C82" s="295"/>
      <c r="D82" s="295"/>
      <c r="E82" s="295"/>
      <c r="F82" s="295"/>
      <c r="G82" s="295"/>
      <c r="H82" s="295"/>
      <c r="I82" s="295"/>
      <c r="J82" s="295"/>
      <c r="K82" s="295"/>
      <c r="L82" s="295"/>
      <c r="M82" s="295"/>
      <c r="N82" s="294"/>
    </row>
    <row r="83" spans="1:14" ht="18" customHeight="1">
      <c r="A83" s="311"/>
      <c r="B83" s="292"/>
      <c r="C83" s="295"/>
      <c r="D83" s="295"/>
      <c r="E83" s="295"/>
      <c r="F83" s="295"/>
      <c r="G83" s="295"/>
      <c r="H83" s="295"/>
      <c r="I83" s="295"/>
      <c r="J83" s="295"/>
      <c r="K83" s="295"/>
      <c r="L83" s="295"/>
      <c r="M83" s="295"/>
      <c r="N83" s="294"/>
    </row>
    <row r="84" spans="1:14">
      <c r="A84" s="311"/>
      <c r="B84" s="292"/>
      <c r="C84" s="295"/>
      <c r="D84" s="295"/>
      <c r="E84" s="295"/>
      <c r="F84" s="295"/>
      <c r="G84" s="295"/>
      <c r="H84" s="295"/>
      <c r="I84" s="295"/>
      <c r="J84" s="295"/>
      <c r="K84" s="295"/>
      <c r="L84" s="295"/>
      <c r="M84" s="295"/>
      <c r="N84" s="294"/>
    </row>
    <row r="85" spans="1:14" ht="33" customHeight="1" thickBot="1">
      <c r="A85" s="311"/>
      <c r="B85" s="287"/>
      <c r="C85" s="288"/>
      <c r="D85" s="288"/>
      <c r="E85" s="288"/>
      <c r="F85" s="288"/>
      <c r="G85" s="288"/>
      <c r="H85" s="288"/>
      <c r="I85" s="288"/>
      <c r="J85" s="288"/>
      <c r="K85" s="288"/>
      <c r="L85" s="288"/>
      <c r="M85" s="288"/>
      <c r="N85" s="289"/>
    </row>
    <row r="86" spans="1:14" ht="18.75" customHeight="1">
      <c r="A86" s="308" t="s">
        <v>93</v>
      </c>
      <c r="B86" s="284"/>
      <c r="C86" s="285"/>
      <c r="D86" s="285"/>
      <c r="E86" s="285"/>
      <c r="F86" s="285"/>
      <c r="G86" s="285"/>
      <c r="H86" s="285"/>
      <c r="I86" s="285"/>
      <c r="J86" s="285"/>
      <c r="K86" s="285"/>
      <c r="L86" s="285"/>
      <c r="M86" s="285"/>
      <c r="N86" s="286"/>
    </row>
    <row r="87" spans="1:14">
      <c r="A87" s="311"/>
      <c r="B87" s="292"/>
      <c r="C87" s="295"/>
      <c r="D87" s="295"/>
      <c r="E87" s="295"/>
      <c r="F87" s="295"/>
      <c r="G87" s="295"/>
      <c r="H87" s="295"/>
      <c r="I87" s="295"/>
      <c r="J87" s="295"/>
      <c r="K87" s="295"/>
      <c r="L87" s="295"/>
      <c r="M87" s="295"/>
      <c r="N87" s="294"/>
    </row>
    <row r="88" spans="1:14">
      <c r="A88" s="311"/>
      <c r="B88" s="292"/>
      <c r="C88" s="295"/>
      <c r="D88" s="295"/>
      <c r="E88" s="295"/>
      <c r="F88" s="295"/>
      <c r="G88" s="295"/>
      <c r="H88" s="295"/>
      <c r="I88" s="295"/>
      <c r="J88" s="295"/>
      <c r="K88" s="295"/>
      <c r="L88" s="295"/>
      <c r="M88" s="295"/>
      <c r="N88" s="294"/>
    </row>
    <row r="89" spans="1:14">
      <c r="A89" s="311"/>
      <c r="B89" s="292"/>
      <c r="C89" s="295"/>
      <c r="D89" s="295"/>
      <c r="E89" s="295"/>
      <c r="F89" s="295"/>
      <c r="G89" s="295"/>
      <c r="H89" s="295"/>
      <c r="I89" s="295"/>
      <c r="J89" s="295"/>
      <c r="K89" s="295"/>
      <c r="L89" s="295"/>
      <c r="M89" s="295"/>
      <c r="N89" s="294"/>
    </row>
    <row r="90" spans="1:14" ht="6.75" customHeight="1" thickBot="1">
      <c r="A90" s="311"/>
      <c r="B90" s="292"/>
      <c r="C90" s="295"/>
      <c r="D90" s="295"/>
      <c r="E90" s="295"/>
      <c r="F90" s="295"/>
      <c r="G90" s="295"/>
      <c r="H90" s="295"/>
      <c r="I90" s="295"/>
      <c r="J90" s="295"/>
      <c r="K90" s="295"/>
      <c r="L90" s="295"/>
      <c r="M90" s="295"/>
      <c r="N90" s="294"/>
    </row>
    <row r="91" spans="1:14" ht="15.75" hidden="1" thickBot="1">
      <c r="A91" s="310"/>
      <c r="B91" s="287"/>
      <c r="C91" s="288"/>
      <c r="D91" s="288"/>
      <c r="E91" s="288"/>
      <c r="F91" s="288"/>
      <c r="G91" s="288"/>
      <c r="H91" s="288"/>
      <c r="I91" s="288"/>
      <c r="J91" s="288"/>
      <c r="K91" s="288"/>
      <c r="L91" s="288"/>
      <c r="M91" s="288"/>
      <c r="N91" s="289"/>
    </row>
    <row r="92" spans="1:14">
      <c r="A92" s="308" t="s">
        <v>94</v>
      </c>
      <c r="B92" s="284"/>
      <c r="C92" s="285"/>
      <c r="D92" s="285"/>
      <c r="E92" s="285"/>
      <c r="F92" s="285"/>
      <c r="G92" s="285"/>
      <c r="H92" s="285"/>
      <c r="I92" s="285"/>
      <c r="J92" s="285"/>
      <c r="K92" s="285"/>
      <c r="L92" s="285"/>
      <c r="M92" s="285"/>
      <c r="N92" s="286"/>
    </row>
    <row r="93" spans="1:14" ht="57" customHeight="1" thickBot="1">
      <c r="A93" s="311"/>
      <c r="B93" s="287"/>
      <c r="C93" s="288"/>
      <c r="D93" s="288"/>
      <c r="E93" s="288"/>
      <c r="F93" s="288"/>
      <c r="G93" s="288"/>
      <c r="H93" s="288"/>
      <c r="I93" s="288"/>
      <c r="J93" s="288"/>
      <c r="K93" s="288"/>
      <c r="L93" s="288"/>
      <c r="M93" s="288"/>
      <c r="N93" s="289"/>
    </row>
    <row r="94" spans="1:14" ht="95.25" thickBot="1">
      <c r="A94" s="261" t="s">
        <v>286</v>
      </c>
      <c r="B94" s="305"/>
      <c r="C94" s="306"/>
      <c r="D94" s="306"/>
      <c r="E94" s="306"/>
      <c r="F94" s="306"/>
      <c r="G94" s="306"/>
      <c r="H94" s="306"/>
      <c r="I94" s="306"/>
      <c r="J94" s="306"/>
      <c r="K94" s="306"/>
      <c r="L94" s="306"/>
      <c r="M94" s="306"/>
      <c r="N94" s="307"/>
    </row>
    <row r="95" spans="1:14">
      <c r="A95" s="308" t="s">
        <v>287</v>
      </c>
      <c r="B95" s="284"/>
      <c r="C95" s="285"/>
      <c r="D95" s="285"/>
      <c r="E95" s="285"/>
      <c r="F95" s="285"/>
      <c r="G95" s="285"/>
      <c r="H95" s="285"/>
      <c r="I95" s="285"/>
      <c r="J95" s="285"/>
      <c r="K95" s="285"/>
      <c r="L95" s="285"/>
      <c r="M95" s="285"/>
      <c r="N95" s="286"/>
    </row>
    <row r="96" spans="1:14">
      <c r="A96" s="311"/>
      <c r="B96" s="292"/>
      <c r="C96" s="295"/>
      <c r="D96" s="295"/>
      <c r="E96" s="295"/>
      <c r="F96" s="295"/>
      <c r="G96" s="295"/>
      <c r="H96" s="295"/>
      <c r="I96" s="295"/>
      <c r="J96" s="295"/>
      <c r="K96" s="295"/>
      <c r="L96" s="295"/>
      <c r="M96" s="293"/>
      <c r="N96" s="294"/>
    </row>
    <row r="97" spans="1:14" ht="24.75" customHeight="1" thickBot="1">
      <c r="A97" s="311"/>
      <c r="B97" s="287"/>
      <c r="C97" s="288"/>
      <c r="D97" s="288"/>
      <c r="E97" s="288"/>
      <c r="F97" s="288"/>
      <c r="G97" s="288"/>
      <c r="H97" s="288"/>
      <c r="I97" s="288"/>
      <c r="J97" s="288"/>
      <c r="K97" s="288"/>
      <c r="L97" s="288"/>
      <c r="M97" s="288"/>
      <c r="N97" s="289"/>
    </row>
    <row r="98" spans="1:14">
      <c r="A98" s="308" t="s">
        <v>95</v>
      </c>
      <c r="B98" s="284"/>
      <c r="C98" s="285"/>
      <c r="D98" s="285"/>
      <c r="E98" s="285"/>
      <c r="F98" s="285"/>
      <c r="G98" s="285"/>
      <c r="H98" s="285"/>
      <c r="I98" s="285"/>
      <c r="J98" s="285"/>
      <c r="K98" s="285"/>
      <c r="L98" s="285"/>
      <c r="M98" s="285"/>
      <c r="N98" s="286"/>
    </row>
    <row r="99" spans="1:14" ht="62.25" customHeight="1" thickBot="1">
      <c r="A99" s="311"/>
      <c r="B99" s="287"/>
      <c r="C99" s="288"/>
      <c r="D99" s="288"/>
      <c r="E99" s="288"/>
      <c r="F99" s="288"/>
      <c r="G99" s="288"/>
      <c r="H99" s="288"/>
      <c r="I99" s="288"/>
      <c r="J99" s="288"/>
      <c r="K99" s="288"/>
      <c r="L99" s="288"/>
      <c r="M99" s="288"/>
      <c r="N99" s="289"/>
    </row>
    <row r="100" spans="1:14">
      <c r="A100" s="308" t="s">
        <v>96</v>
      </c>
      <c r="B100" s="290"/>
      <c r="C100" s="285"/>
      <c r="D100" s="285"/>
      <c r="E100" s="285"/>
      <c r="F100" s="285"/>
      <c r="G100" s="285"/>
      <c r="H100" s="285"/>
      <c r="I100" s="285"/>
      <c r="J100" s="285"/>
      <c r="K100" s="285"/>
      <c r="L100" s="285"/>
      <c r="M100" s="285"/>
      <c r="N100" s="286"/>
    </row>
    <row r="101" spans="1:14" ht="51" customHeight="1" thickBot="1">
      <c r="A101" s="310"/>
      <c r="B101" s="291"/>
      <c r="C101" s="288"/>
      <c r="D101" s="288"/>
      <c r="E101" s="288"/>
      <c r="F101" s="288"/>
      <c r="G101" s="288"/>
      <c r="H101" s="288"/>
      <c r="I101" s="288"/>
      <c r="J101" s="288"/>
      <c r="K101" s="288"/>
      <c r="L101" s="288"/>
      <c r="M101" s="288"/>
      <c r="N101" s="289"/>
    </row>
    <row r="102" spans="1:14">
      <c r="A102" s="308" t="s">
        <v>97</v>
      </c>
      <c r="B102" s="284"/>
      <c r="C102" s="285"/>
      <c r="D102" s="285"/>
      <c r="E102" s="285"/>
      <c r="F102" s="285"/>
      <c r="G102" s="285"/>
      <c r="H102" s="285"/>
      <c r="I102" s="285"/>
      <c r="J102" s="285"/>
      <c r="K102" s="285"/>
      <c r="L102" s="285"/>
      <c r="M102" s="285"/>
      <c r="N102" s="286"/>
    </row>
    <row r="103" spans="1:14">
      <c r="A103" s="309"/>
      <c r="B103" s="292"/>
      <c r="C103" s="293"/>
      <c r="D103" s="293"/>
      <c r="E103" s="293"/>
      <c r="F103" s="293"/>
      <c r="G103" s="293"/>
      <c r="H103" s="293"/>
      <c r="I103" s="293"/>
      <c r="J103" s="293"/>
      <c r="K103" s="293"/>
      <c r="L103" s="293"/>
      <c r="M103" s="293"/>
      <c r="N103" s="294"/>
    </row>
    <row r="104" spans="1:14" ht="15.75" thickBot="1">
      <c r="A104" s="310"/>
      <c r="B104" s="287"/>
      <c r="C104" s="288"/>
      <c r="D104" s="288"/>
      <c r="E104" s="288"/>
      <c r="F104" s="288"/>
      <c r="G104" s="288"/>
      <c r="H104" s="288"/>
      <c r="I104" s="288"/>
      <c r="J104" s="288"/>
      <c r="K104" s="288"/>
      <c r="L104" s="288"/>
      <c r="M104" s="288"/>
      <c r="N104" s="289"/>
    </row>
    <row r="105" spans="1:14" ht="15.75" thickBot="1"/>
    <row r="106" spans="1:14" ht="21.75" thickBot="1">
      <c r="A106" s="281" t="s">
        <v>293</v>
      </c>
      <c r="B106" s="282"/>
      <c r="C106" s="282"/>
      <c r="D106" s="282"/>
      <c r="E106" s="282"/>
      <c r="F106" s="282"/>
      <c r="G106" s="282"/>
      <c r="H106" s="282"/>
      <c r="I106" s="282"/>
      <c r="J106" s="282"/>
      <c r="K106" s="282"/>
      <c r="L106" s="282"/>
      <c r="M106" s="282"/>
      <c r="N106" s="283"/>
    </row>
    <row r="107" spans="1:14" ht="105" customHeight="1" thickBot="1">
      <c r="A107" s="277" t="s">
        <v>294</v>
      </c>
      <c r="B107" s="278"/>
      <c r="C107" s="279"/>
      <c r="D107" s="279"/>
      <c r="E107" s="279"/>
      <c r="F107" s="279"/>
      <c r="G107" s="279"/>
      <c r="H107" s="279"/>
      <c r="I107" s="279"/>
      <c r="J107" s="279"/>
      <c r="K107" s="279"/>
      <c r="L107" s="279"/>
      <c r="M107" s="279"/>
      <c r="N107" s="280"/>
    </row>
  </sheetData>
  <mergeCells count="73">
    <mergeCell ref="A81:A85"/>
    <mergeCell ref="B71:N71"/>
    <mergeCell ref="A74:N74"/>
    <mergeCell ref="B73:N73"/>
    <mergeCell ref="B72:N72"/>
    <mergeCell ref="A75:A80"/>
    <mergeCell ref="A64:N64"/>
    <mergeCell ref="B68:N68"/>
    <mergeCell ref="B69:N69"/>
    <mergeCell ref="B70:N70"/>
    <mergeCell ref="A60:N60"/>
    <mergeCell ref="A61:N61"/>
    <mergeCell ref="A62:N62"/>
    <mergeCell ref="A12:N12"/>
    <mergeCell ref="A3:N3"/>
    <mergeCell ref="A1:N1"/>
    <mergeCell ref="A54:N54"/>
    <mergeCell ref="A55:N55"/>
    <mergeCell ref="A41:C41"/>
    <mergeCell ref="F41:G41"/>
    <mergeCell ref="A43:N43"/>
    <mergeCell ref="A45:N45"/>
    <mergeCell ref="A46:N46"/>
    <mergeCell ref="A47:N47"/>
    <mergeCell ref="B38:C38"/>
    <mergeCell ref="F38:G38"/>
    <mergeCell ref="B39:C39"/>
    <mergeCell ref="F39:G39"/>
    <mergeCell ref="B40:C40"/>
    <mergeCell ref="A57:N57"/>
    <mergeCell ref="A58:N58"/>
    <mergeCell ref="A59:N59"/>
    <mergeCell ref="A48:N48"/>
    <mergeCell ref="A49:N49"/>
    <mergeCell ref="A50:N50"/>
    <mergeCell ref="A51:N51"/>
    <mergeCell ref="A52:N52"/>
    <mergeCell ref="A53:N53"/>
    <mergeCell ref="A36:C36"/>
    <mergeCell ref="F36:G36"/>
    <mergeCell ref="B37:C37"/>
    <mergeCell ref="F37:G37"/>
    <mergeCell ref="A56:N56"/>
    <mergeCell ref="A95:A97"/>
    <mergeCell ref="A92:A93"/>
    <mergeCell ref="A86:A91"/>
    <mergeCell ref="A21:N21"/>
    <mergeCell ref="A29:N29"/>
    <mergeCell ref="A30:C30"/>
    <mergeCell ref="F30:G30"/>
    <mergeCell ref="A31:C31"/>
    <mergeCell ref="F31:G31"/>
    <mergeCell ref="A32:C32"/>
    <mergeCell ref="F32:G32"/>
    <mergeCell ref="A33:C33"/>
    <mergeCell ref="F33:G33"/>
    <mergeCell ref="F40:G40"/>
    <mergeCell ref="A34:C34"/>
    <mergeCell ref="F34:G34"/>
    <mergeCell ref="B95:N97"/>
    <mergeCell ref="B75:N80"/>
    <mergeCell ref="B81:N85"/>
    <mergeCell ref="B86:N91"/>
    <mergeCell ref="B92:N93"/>
    <mergeCell ref="B94:N94"/>
    <mergeCell ref="B107:N107"/>
    <mergeCell ref="A106:N106"/>
    <mergeCell ref="B98:N99"/>
    <mergeCell ref="B100:N101"/>
    <mergeCell ref="B102:N104"/>
    <mergeCell ref="A102:A104"/>
    <mergeCell ref="A100:A101"/>
    <mergeCell ref="A98:A99"/>
  </mergeCells>
  <pageMargins left="0.7" right="0.7" top="0.75" bottom="0.75" header="0.3" footer="0.3"/>
  <pageSetup scale="60" orientation="portrait" verticalDpi="0" r:id="rId1"/>
  <rowBreaks count="1" manualBreakCount="1">
    <brk id="59" max="1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>
  <dimension ref="A1:E31"/>
  <sheetViews>
    <sheetView view="pageBreakPreview" zoomScale="90" zoomScaleSheetLayoutView="90" workbookViewId="0">
      <selection activeCell="A15" sqref="A15"/>
    </sheetView>
  </sheetViews>
  <sheetFormatPr defaultRowHeight="15"/>
  <cols>
    <col min="1" max="1" width="73.85546875" style="12" customWidth="1"/>
    <col min="2" max="2" width="13.42578125" customWidth="1"/>
    <col min="3" max="3" width="3.85546875" customWidth="1"/>
    <col min="4" max="4" width="3.42578125" customWidth="1"/>
  </cols>
  <sheetData>
    <row r="1" spans="1:4" s="60" customFormat="1" ht="18.75">
      <c r="A1" s="246" t="s">
        <v>288</v>
      </c>
      <c r="B1" s="125"/>
      <c r="C1" s="125"/>
      <c r="D1" s="125"/>
    </row>
    <row r="2" spans="1:4" s="60" customFormat="1" ht="18.75">
      <c r="A2"/>
      <c r="B2"/>
    </row>
    <row r="3" spans="1:4" s="60" customFormat="1" ht="18.75">
      <c r="A3" s="38" t="s">
        <v>230</v>
      </c>
      <c r="B3"/>
    </row>
    <row r="4" spans="1:4" s="60" customFormat="1" ht="19.5" thickBot="1">
      <c r="A4"/>
      <c r="B4"/>
    </row>
    <row r="5" spans="1:4" ht="15.75" thickBot="1">
      <c r="A5" s="388" t="s">
        <v>228</v>
      </c>
      <c r="B5" s="343"/>
      <c r="C5" s="343"/>
      <c r="D5" s="344"/>
    </row>
    <row r="6" spans="1:4" ht="15.75" thickBot="1">
      <c r="A6" s="388" t="s">
        <v>229</v>
      </c>
      <c r="B6" s="343"/>
      <c r="C6" s="343"/>
      <c r="D6" s="344"/>
    </row>
    <row r="7" spans="1:4" ht="18" customHeight="1" thickBot="1">
      <c r="A7" s="236" t="s">
        <v>52</v>
      </c>
      <c r="B7" s="83" t="s">
        <v>53</v>
      </c>
      <c r="C7" s="48" t="s">
        <v>21</v>
      </c>
      <c r="D7" s="48" t="s">
        <v>22</v>
      </c>
    </row>
    <row r="8" spans="1:4" ht="30">
      <c r="A8" s="237" t="s">
        <v>237</v>
      </c>
      <c r="B8" s="391" t="s">
        <v>66</v>
      </c>
      <c r="C8" s="389">
        <v>1</v>
      </c>
      <c r="D8" s="190"/>
    </row>
    <row r="9" spans="1:4" ht="30">
      <c r="A9" s="238" t="s">
        <v>241</v>
      </c>
      <c r="B9" s="392"/>
      <c r="C9" s="390"/>
      <c r="D9" s="191"/>
    </row>
    <row r="10" spans="1:4">
      <c r="A10" s="239" t="s">
        <v>54</v>
      </c>
      <c r="B10" s="392"/>
      <c r="C10" s="191"/>
      <c r="D10" s="191"/>
    </row>
    <row r="11" spans="1:4">
      <c r="A11" s="238" t="s">
        <v>55</v>
      </c>
      <c r="B11" s="392"/>
      <c r="C11" s="191"/>
      <c r="D11" s="191">
        <v>1</v>
      </c>
    </row>
    <row r="12" spans="1:4" ht="15.75" thickBot="1">
      <c r="A12" s="238" t="s">
        <v>56</v>
      </c>
      <c r="B12" s="393"/>
      <c r="C12" s="191"/>
      <c r="D12" s="191"/>
    </row>
    <row r="13" spans="1:4" ht="75">
      <c r="A13" s="122" t="s">
        <v>231</v>
      </c>
      <c r="B13" s="394" t="s">
        <v>67</v>
      </c>
      <c r="C13" s="190">
        <v>1</v>
      </c>
      <c r="D13" s="190"/>
    </row>
    <row r="14" spans="1:4" ht="30">
      <c r="A14" s="122" t="s">
        <v>72</v>
      </c>
      <c r="B14" s="395"/>
      <c r="C14" s="191">
        <v>1</v>
      </c>
      <c r="D14" s="191"/>
    </row>
    <row r="15" spans="1:4" ht="60">
      <c r="A15" s="63" t="s">
        <v>73</v>
      </c>
      <c r="B15" s="395"/>
      <c r="C15" s="191"/>
      <c r="D15" s="191">
        <v>1</v>
      </c>
    </row>
    <row r="16" spans="1:4">
      <c r="A16" s="63" t="s">
        <v>57</v>
      </c>
      <c r="B16" s="395"/>
      <c r="C16" s="191">
        <v>1</v>
      </c>
      <c r="D16" s="191"/>
    </row>
    <row r="17" spans="1:5">
      <c r="A17" s="63" t="s">
        <v>58</v>
      </c>
      <c r="B17" s="395"/>
      <c r="C17" s="191"/>
      <c r="D17" s="191">
        <v>1</v>
      </c>
    </row>
    <row r="18" spans="1:5" ht="30">
      <c r="A18" s="63" t="s">
        <v>74</v>
      </c>
      <c r="B18" s="395"/>
      <c r="C18" s="191"/>
      <c r="D18" s="191">
        <v>1</v>
      </c>
    </row>
    <row r="19" spans="1:5" ht="15.75" thickBot="1">
      <c r="A19" s="240" t="s">
        <v>59</v>
      </c>
      <c r="B19" s="396"/>
      <c r="C19" s="44">
        <v>1</v>
      </c>
      <c r="D19" s="44"/>
    </row>
    <row r="20" spans="1:5" ht="30.75" thickBot="1">
      <c r="A20" s="241" t="s">
        <v>232</v>
      </c>
      <c r="B20" s="391" t="s">
        <v>69</v>
      </c>
      <c r="C20" s="235">
        <v>1</v>
      </c>
      <c r="D20" s="235"/>
      <c r="E20" s="12"/>
    </row>
    <row r="21" spans="1:5" ht="15.75" thickBot="1">
      <c r="A21" s="242" t="s">
        <v>61</v>
      </c>
      <c r="B21" s="392"/>
      <c r="C21" s="235">
        <v>1</v>
      </c>
      <c r="D21" s="235"/>
      <c r="E21" s="12"/>
    </row>
    <row r="22" spans="1:5" ht="15.75" thickBot="1">
      <c r="A22" s="241" t="s">
        <v>60</v>
      </c>
      <c r="B22" s="393"/>
      <c r="C22" s="235">
        <v>1</v>
      </c>
      <c r="D22" s="235"/>
      <c r="E22" s="12"/>
    </row>
    <row r="23" spans="1:5" ht="30">
      <c r="A23" s="243" t="s">
        <v>233</v>
      </c>
      <c r="B23" s="391" t="s">
        <v>68</v>
      </c>
      <c r="C23" s="235"/>
      <c r="D23" s="235">
        <v>1</v>
      </c>
    </row>
    <row r="24" spans="1:5">
      <c r="A24" s="239" t="s">
        <v>62</v>
      </c>
      <c r="B24" s="392"/>
      <c r="C24" s="235">
        <v>1</v>
      </c>
      <c r="D24" s="235"/>
    </row>
    <row r="25" spans="1:5" ht="15.75" thickBot="1">
      <c r="A25" s="242" t="s">
        <v>63</v>
      </c>
      <c r="B25" s="393"/>
      <c r="C25" s="235">
        <v>1</v>
      </c>
      <c r="D25" s="235"/>
    </row>
    <row r="26" spans="1:5" ht="45.75" thickBot="1">
      <c r="A26" s="242" t="s">
        <v>234</v>
      </c>
      <c r="B26" s="391" t="s">
        <v>71</v>
      </c>
      <c r="C26" s="190">
        <v>1</v>
      </c>
      <c r="D26" s="190"/>
    </row>
    <row r="27" spans="1:5" ht="15.75" thickBot="1">
      <c r="A27" s="242" t="s">
        <v>70</v>
      </c>
      <c r="B27" s="392"/>
      <c r="C27" s="191">
        <v>1</v>
      </c>
      <c r="D27" s="191"/>
    </row>
    <row r="28" spans="1:5" ht="15.75" thickBot="1">
      <c r="A28" s="242" t="s">
        <v>64</v>
      </c>
      <c r="B28" s="392"/>
      <c r="C28" s="191"/>
      <c r="D28" s="191">
        <v>1</v>
      </c>
    </row>
    <row r="29" spans="1:5" ht="15.75" thickBot="1">
      <c r="A29" s="242" t="s">
        <v>65</v>
      </c>
      <c r="B29" s="393"/>
      <c r="C29" s="44">
        <v>1</v>
      </c>
      <c r="D29" s="44"/>
    </row>
    <row r="30" spans="1:5" ht="30.75" thickBot="1">
      <c r="A30" s="242" t="s">
        <v>235</v>
      </c>
      <c r="B30" s="234"/>
      <c r="C30" s="48"/>
      <c r="D30" s="48"/>
    </row>
    <row r="31" spans="1:5" ht="15.75" thickBot="1">
      <c r="A31" s="244" t="s">
        <v>236</v>
      </c>
      <c r="B31" s="82">
        <v>19</v>
      </c>
      <c r="C31" s="48">
        <v>13</v>
      </c>
      <c r="D31" s="48">
        <v>6</v>
      </c>
    </row>
  </sheetData>
  <mergeCells count="8">
    <mergeCell ref="A5:D5"/>
    <mergeCell ref="A6:D6"/>
    <mergeCell ref="C8:C9"/>
    <mergeCell ref="B26:B29"/>
    <mergeCell ref="B8:B12"/>
    <mergeCell ref="B13:B19"/>
    <mergeCell ref="B23:B25"/>
    <mergeCell ref="B20:B22"/>
  </mergeCells>
  <pageMargins left="0.7" right="0.7" top="0.75" bottom="0.75" header="0.3" footer="0.3"/>
  <pageSetup paperSize="9" scale="91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B68"/>
  <sheetViews>
    <sheetView view="pageBreakPreview" topLeftCell="A25" zoomScale="70" zoomScaleSheetLayoutView="70" workbookViewId="0">
      <selection activeCell="D13" sqref="D13"/>
    </sheetView>
  </sheetViews>
  <sheetFormatPr defaultRowHeight="15"/>
  <cols>
    <col min="1" max="1" width="21.28515625" style="135" customWidth="1"/>
    <col min="2" max="2" width="101" style="135" customWidth="1"/>
  </cols>
  <sheetData>
    <row r="1" spans="1:2" ht="19.5" thickBot="1">
      <c r="A1" s="345" t="s">
        <v>127</v>
      </c>
      <c r="B1" s="397"/>
    </row>
    <row r="2" spans="1:2">
      <c r="A2"/>
      <c r="B2"/>
    </row>
    <row r="3" spans="1:2" ht="90.75" thickBot="1">
      <c r="A3" s="176" t="s">
        <v>52</v>
      </c>
      <c r="B3" s="12" t="s">
        <v>137</v>
      </c>
    </row>
    <row r="4" spans="1:2" ht="15.75" thickBot="1">
      <c r="A4" s="139" t="s">
        <v>128</v>
      </c>
      <c r="B4" s="175" t="s">
        <v>139</v>
      </c>
    </row>
    <row r="5" spans="1:2" ht="60.75" thickBot="1">
      <c r="A5" s="140" t="s">
        <v>129</v>
      </c>
      <c r="B5" s="140" t="s">
        <v>289</v>
      </c>
    </row>
    <row r="6" spans="1:2" ht="75.75" thickBot="1">
      <c r="A6" s="140" t="s">
        <v>138</v>
      </c>
      <c r="B6" s="140" t="s">
        <v>144</v>
      </c>
    </row>
    <row r="7" spans="1:2" ht="75.75" thickBot="1">
      <c r="A7" s="140" t="s">
        <v>130</v>
      </c>
      <c r="B7" s="140" t="s">
        <v>145</v>
      </c>
    </row>
    <row r="8" spans="1:2" ht="75.75" thickBot="1">
      <c r="A8" s="140" t="s">
        <v>131</v>
      </c>
      <c r="B8" s="140" t="s">
        <v>146</v>
      </c>
    </row>
    <row r="9" spans="1:2" ht="60.75" thickBot="1">
      <c r="A9" s="140" t="s">
        <v>132</v>
      </c>
      <c r="B9" s="140" t="s">
        <v>147</v>
      </c>
    </row>
    <row r="10" spans="1:2" ht="60.75" thickBot="1">
      <c r="A10" s="140" t="s">
        <v>133</v>
      </c>
      <c r="B10" s="140" t="s">
        <v>148</v>
      </c>
    </row>
    <row r="11" spans="1:2" ht="60.75" thickBot="1">
      <c r="A11" s="140" t="s">
        <v>134</v>
      </c>
      <c r="B11" s="140" t="s">
        <v>149</v>
      </c>
    </row>
    <row r="12" spans="1:2" ht="60.75" thickBot="1">
      <c r="A12" s="140" t="s">
        <v>135</v>
      </c>
      <c r="B12" s="140" t="s">
        <v>150</v>
      </c>
    </row>
    <row r="13" spans="1:2" ht="75.75" thickBot="1">
      <c r="A13" s="140" t="s">
        <v>136</v>
      </c>
      <c r="B13" s="140" t="s">
        <v>151</v>
      </c>
    </row>
    <row r="14" spans="1:2" ht="15.75" thickBot="1"/>
    <row r="15" spans="1:2" ht="15.75" thickBot="1">
      <c r="A15" s="139" t="s">
        <v>128</v>
      </c>
      <c r="B15" s="175" t="s">
        <v>140</v>
      </c>
    </row>
    <row r="16" spans="1:2" ht="75.75" thickBot="1">
      <c r="A16" s="140" t="s">
        <v>129</v>
      </c>
      <c r="B16" s="140" t="s">
        <v>290</v>
      </c>
    </row>
    <row r="17" spans="1:2" ht="75.75" thickBot="1">
      <c r="A17" s="140" t="s">
        <v>138</v>
      </c>
      <c r="B17" s="140" t="s">
        <v>152</v>
      </c>
    </row>
    <row r="18" spans="1:2" ht="75.75" thickBot="1">
      <c r="A18" s="140" t="s">
        <v>130</v>
      </c>
      <c r="B18" s="140" t="s">
        <v>153</v>
      </c>
    </row>
    <row r="19" spans="1:2" ht="75.75" thickBot="1">
      <c r="A19" s="140" t="s">
        <v>131</v>
      </c>
      <c r="B19" s="140" t="s">
        <v>154</v>
      </c>
    </row>
    <row r="20" spans="1:2" ht="75.75" thickBot="1">
      <c r="A20" s="140" t="s">
        <v>132</v>
      </c>
      <c r="B20" s="140" t="s">
        <v>155</v>
      </c>
    </row>
    <row r="21" spans="1:2" ht="45.75" thickBot="1">
      <c r="A21" s="140" t="s">
        <v>133</v>
      </c>
      <c r="B21" s="140" t="s">
        <v>156</v>
      </c>
    </row>
    <row r="22" spans="1:2" ht="45.75" thickBot="1">
      <c r="A22" s="140" t="s">
        <v>134</v>
      </c>
      <c r="B22" s="140" t="s">
        <v>157</v>
      </c>
    </row>
    <row r="23" spans="1:2" ht="45.75" thickBot="1">
      <c r="A23" s="140" t="s">
        <v>135</v>
      </c>
      <c r="B23" s="140" t="s">
        <v>158</v>
      </c>
    </row>
    <row r="24" spans="1:2" ht="45.75" thickBot="1">
      <c r="A24" s="140" t="s">
        <v>136</v>
      </c>
      <c r="B24" s="140" t="s">
        <v>159</v>
      </c>
    </row>
    <row r="25" spans="1:2" ht="15.75" thickBot="1"/>
    <row r="26" spans="1:2" ht="15.75" thickBot="1">
      <c r="A26" s="139" t="s">
        <v>128</v>
      </c>
      <c r="B26" s="175" t="s">
        <v>141</v>
      </c>
    </row>
    <row r="27" spans="1:2" ht="75.75" thickBot="1">
      <c r="A27" s="140" t="s">
        <v>129</v>
      </c>
      <c r="B27" s="140" t="s">
        <v>160</v>
      </c>
    </row>
    <row r="28" spans="1:2" ht="60.75" thickBot="1">
      <c r="A28" s="140" t="s">
        <v>138</v>
      </c>
      <c r="B28" s="140" t="s">
        <v>161</v>
      </c>
    </row>
    <row r="29" spans="1:2" ht="90.75" thickBot="1">
      <c r="A29" s="140" t="s">
        <v>130</v>
      </c>
      <c r="B29" s="140" t="s">
        <v>162</v>
      </c>
    </row>
    <row r="30" spans="1:2" ht="60.75" thickBot="1">
      <c r="A30" s="140" t="s">
        <v>131</v>
      </c>
      <c r="B30" s="140" t="s">
        <v>163</v>
      </c>
    </row>
    <row r="31" spans="1:2" ht="60.75" thickBot="1">
      <c r="A31" s="140" t="s">
        <v>132</v>
      </c>
      <c r="B31" s="140" t="s">
        <v>164</v>
      </c>
    </row>
    <row r="32" spans="1:2" ht="60.75" thickBot="1">
      <c r="A32" s="140" t="s">
        <v>133</v>
      </c>
      <c r="B32" s="140" t="s">
        <v>165</v>
      </c>
    </row>
    <row r="33" spans="1:2" ht="60.75" thickBot="1">
      <c r="A33" s="140" t="s">
        <v>134</v>
      </c>
      <c r="B33" s="140" t="s">
        <v>166</v>
      </c>
    </row>
    <row r="34" spans="1:2" ht="60.75" thickBot="1">
      <c r="A34" s="140" t="s">
        <v>135</v>
      </c>
      <c r="B34" s="140" t="s">
        <v>167</v>
      </c>
    </row>
    <row r="35" spans="1:2" ht="60.75" thickBot="1">
      <c r="A35" s="140" t="s">
        <v>136</v>
      </c>
      <c r="B35" s="140" t="s">
        <v>168</v>
      </c>
    </row>
    <row r="36" spans="1:2" ht="15.75" thickBot="1"/>
    <row r="37" spans="1:2" ht="15.75" thickBot="1">
      <c r="A37" s="139" t="s">
        <v>128</v>
      </c>
      <c r="B37" s="175" t="s">
        <v>142</v>
      </c>
    </row>
    <row r="38" spans="1:2" ht="60.75" thickBot="1">
      <c r="A38" s="140" t="s">
        <v>129</v>
      </c>
      <c r="B38" s="140" t="s">
        <v>169</v>
      </c>
    </row>
    <row r="39" spans="1:2" ht="60.75" thickBot="1">
      <c r="A39" s="140" t="s">
        <v>138</v>
      </c>
      <c r="B39" s="140" t="s">
        <v>170</v>
      </c>
    </row>
    <row r="40" spans="1:2" ht="75.75" thickBot="1">
      <c r="A40" s="140" t="s">
        <v>130</v>
      </c>
      <c r="B40" s="140" t="s">
        <v>171</v>
      </c>
    </row>
    <row r="41" spans="1:2" ht="75.75" thickBot="1">
      <c r="A41" s="140" t="s">
        <v>131</v>
      </c>
      <c r="B41" s="140" t="s">
        <v>172</v>
      </c>
    </row>
    <row r="42" spans="1:2" ht="60.75" thickBot="1">
      <c r="A42" s="140" t="s">
        <v>132</v>
      </c>
      <c r="B42" s="140" t="s">
        <v>173</v>
      </c>
    </row>
    <row r="43" spans="1:2" ht="60.75" thickBot="1">
      <c r="A43" s="140" t="s">
        <v>133</v>
      </c>
      <c r="B43" s="140" t="s">
        <v>174</v>
      </c>
    </row>
    <row r="44" spans="1:2" ht="45.75" thickBot="1">
      <c r="A44" s="140" t="s">
        <v>134</v>
      </c>
      <c r="B44" s="140" t="s">
        <v>157</v>
      </c>
    </row>
    <row r="45" spans="1:2" ht="60.75" thickBot="1">
      <c r="A45" s="140" t="s">
        <v>135</v>
      </c>
      <c r="B45" s="140" t="s">
        <v>175</v>
      </c>
    </row>
    <row r="46" spans="1:2" ht="45.75" thickBot="1">
      <c r="A46" s="140" t="s">
        <v>136</v>
      </c>
      <c r="B46" s="140" t="s">
        <v>176</v>
      </c>
    </row>
    <row r="47" spans="1:2" ht="15.75" thickBot="1"/>
    <row r="48" spans="1:2" ht="15.75" thickBot="1">
      <c r="A48" s="139" t="s">
        <v>128</v>
      </c>
      <c r="B48" s="175" t="s">
        <v>143</v>
      </c>
    </row>
    <row r="49" spans="1:2" ht="60.75" thickBot="1">
      <c r="A49" s="140" t="s">
        <v>129</v>
      </c>
      <c r="B49" s="140" t="s">
        <v>177</v>
      </c>
    </row>
    <row r="50" spans="1:2" ht="60.75" thickBot="1">
      <c r="A50" s="140" t="s">
        <v>138</v>
      </c>
      <c r="B50" s="140" t="s">
        <v>178</v>
      </c>
    </row>
    <row r="51" spans="1:2" ht="60.75" thickBot="1">
      <c r="A51" s="140" t="s">
        <v>130</v>
      </c>
      <c r="B51" s="140" t="s">
        <v>179</v>
      </c>
    </row>
    <row r="52" spans="1:2" ht="60.75" thickBot="1">
      <c r="A52" s="140" t="s">
        <v>131</v>
      </c>
      <c r="B52" s="140" t="s">
        <v>180</v>
      </c>
    </row>
    <row r="53" spans="1:2" ht="60.75" thickBot="1">
      <c r="A53" s="140" t="s">
        <v>132</v>
      </c>
      <c r="B53" s="140" t="s">
        <v>181</v>
      </c>
    </row>
    <row r="54" spans="1:2" ht="45.75" thickBot="1">
      <c r="A54" s="140" t="s">
        <v>133</v>
      </c>
      <c r="B54" s="140" t="s">
        <v>182</v>
      </c>
    </row>
    <row r="55" spans="1:2" ht="45.75" thickBot="1">
      <c r="A55" s="140" t="s">
        <v>134</v>
      </c>
      <c r="B55" s="140" t="s">
        <v>157</v>
      </c>
    </row>
    <row r="56" spans="1:2" ht="45.75" thickBot="1">
      <c r="A56" s="140" t="s">
        <v>135</v>
      </c>
      <c r="B56" s="140" t="s">
        <v>158</v>
      </c>
    </row>
    <row r="57" spans="1:2" ht="45.75" thickBot="1">
      <c r="A57" s="140" t="s">
        <v>136</v>
      </c>
      <c r="B57" s="140" t="s">
        <v>183</v>
      </c>
    </row>
    <row r="58" spans="1:2" ht="15.75" thickBot="1"/>
    <row r="59" spans="1:2" ht="15.75" thickBot="1">
      <c r="A59" s="139" t="s">
        <v>128</v>
      </c>
      <c r="B59" s="175" t="s">
        <v>184</v>
      </c>
    </row>
    <row r="60" spans="1:2" ht="45.75" thickBot="1">
      <c r="A60" s="140" t="s">
        <v>129</v>
      </c>
      <c r="B60" s="140" t="s">
        <v>185</v>
      </c>
    </row>
    <row r="61" spans="1:2" ht="60.75" thickBot="1">
      <c r="A61" s="140" t="s">
        <v>138</v>
      </c>
      <c r="B61" s="140" t="s">
        <v>178</v>
      </c>
    </row>
    <row r="62" spans="1:2" ht="60.75" thickBot="1">
      <c r="A62" s="140" t="s">
        <v>130</v>
      </c>
      <c r="B62" s="140" t="s">
        <v>186</v>
      </c>
    </row>
    <row r="63" spans="1:2" ht="45.75" thickBot="1">
      <c r="A63" s="140" t="s">
        <v>131</v>
      </c>
      <c r="B63" s="140" t="s">
        <v>187</v>
      </c>
    </row>
    <row r="64" spans="1:2" ht="45.75" thickBot="1">
      <c r="A64" s="140" t="s">
        <v>132</v>
      </c>
      <c r="B64" s="140" t="s">
        <v>188</v>
      </c>
    </row>
    <row r="65" spans="1:2" ht="60.75" thickBot="1">
      <c r="A65" s="140" t="s">
        <v>133</v>
      </c>
      <c r="B65" s="140" t="s">
        <v>189</v>
      </c>
    </row>
    <row r="66" spans="1:2" ht="45.75" thickBot="1">
      <c r="A66" s="140" t="s">
        <v>134</v>
      </c>
      <c r="B66" s="140" t="s">
        <v>190</v>
      </c>
    </row>
    <row r="67" spans="1:2" ht="45.75" thickBot="1">
      <c r="A67" s="140" t="s">
        <v>135</v>
      </c>
      <c r="B67" s="140" t="s">
        <v>158</v>
      </c>
    </row>
    <row r="68" spans="1:2" ht="75.75" thickBot="1">
      <c r="A68" s="140" t="s">
        <v>136</v>
      </c>
      <c r="B68" s="140" t="s">
        <v>191</v>
      </c>
    </row>
  </sheetData>
  <mergeCells count="1">
    <mergeCell ref="A1:B1"/>
  </mergeCells>
  <pageMargins left="0.70866141732283472" right="0.70866141732283472" top="0.74803149606299213" bottom="0.74803149606299213" header="0.31496062992125984" footer="0.31496062992125984"/>
  <pageSetup scale="70" orientation="portrait" verticalDpi="0" r:id="rId1"/>
  <rowBreaks count="3" manualBreakCount="3">
    <brk id="18" max="1" man="1"/>
    <brk id="36" max="16383" man="1"/>
    <brk id="53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4:P32"/>
  <sheetViews>
    <sheetView topLeftCell="A22" workbookViewId="0">
      <selection activeCell="J39" sqref="J39"/>
    </sheetView>
  </sheetViews>
  <sheetFormatPr defaultRowHeight="15"/>
  <cols>
    <col min="2" max="2" width="12.7109375" customWidth="1"/>
    <col min="3" max="3" width="14.140625" customWidth="1"/>
    <col min="7" max="7" width="13.85546875" customWidth="1"/>
  </cols>
  <sheetData>
    <row r="4" spans="1:16">
      <c r="A4" s="326" t="s">
        <v>195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</row>
    <row r="5" spans="1:16" s="38" customFormat="1">
      <c r="A5" s="38" t="s">
        <v>194</v>
      </c>
      <c r="F5" s="54">
        <f>I123</f>
        <v>0</v>
      </c>
      <c r="G5" s="38" t="s">
        <v>41</v>
      </c>
    </row>
    <row r="6" spans="1:16" s="38" customFormat="1">
      <c r="A6" s="38" t="s">
        <v>198</v>
      </c>
      <c r="F6" s="38">
        <v>100</v>
      </c>
      <c r="G6" s="38" t="s">
        <v>41</v>
      </c>
    </row>
    <row r="7" spans="1:16" s="38" customFormat="1">
      <c r="A7" s="38" t="s">
        <v>199</v>
      </c>
      <c r="F7" s="38">
        <v>89</v>
      </c>
      <c r="G7" s="38" t="s">
        <v>41</v>
      </c>
    </row>
    <row r="8" spans="1:16" s="38" customFormat="1">
      <c r="A8" s="38" t="s">
        <v>251</v>
      </c>
      <c r="F8" s="38">
        <v>75</v>
      </c>
    </row>
    <row r="9" spans="1:16" s="38" customFormat="1">
      <c r="A9" s="38" t="s">
        <v>40</v>
      </c>
      <c r="F9" s="180" t="s">
        <v>196</v>
      </c>
    </row>
    <row r="10" spans="1:16" s="38" customFormat="1">
      <c r="A10" s="38" t="s">
        <v>197</v>
      </c>
      <c r="F10" s="38">
        <f>M121</f>
        <v>0</v>
      </c>
      <c r="G10" s="38" t="s">
        <v>41</v>
      </c>
    </row>
    <row r="11" spans="1:16" s="38" customFormat="1">
      <c r="A11" s="38" t="s">
        <v>200</v>
      </c>
      <c r="F11" s="38">
        <f>17*100/100</f>
        <v>17</v>
      </c>
      <c r="G11" s="38" t="s">
        <v>41</v>
      </c>
    </row>
    <row r="15" spans="1:16">
      <c r="A15" t="s">
        <v>254</v>
      </c>
    </row>
    <row r="16" spans="1:16">
      <c r="A16" s="315" t="s">
        <v>255</v>
      </c>
      <c r="B16" s="315"/>
      <c r="C16" s="315"/>
      <c r="D16" s="315"/>
      <c r="E16" s="315"/>
    </row>
    <row r="17" spans="1:16">
      <c r="A17" s="315"/>
      <c r="B17" s="315"/>
      <c r="C17" s="315"/>
      <c r="D17" s="315"/>
      <c r="E17" s="315"/>
    </row>
    <row r="18" spans="1:16">
      <c r="A18" s="315"/>
      <c r="B18" s="315"/>
      <c r="C18" s="315"/>
      <c r="D18" s="315"/>
      <c r="E18" s="315"/>
    </row>
    <row r="19" spans="1:16">
      <c r="A19" s="315"/>
      <c r="B19" s="315"/>
      <c r="C19" s="315"/>
      <c r="D19" s="315"/>
      <c r="E19" s="315"/>
    </row>
    <row r="20" spans="1:16">
      <c r="A20" s="315"/>
      <c r="B20" s="315"/>
      <c r="C20" s="315"/>
      <c r="D20" s="315"/>
      <c r="E20" s="315"/>
    </row>
    <row r="21" spans="1:16">
      <c r="A21" s="315"/>
      <c r="B21" s="315"/>
      <c r="C21" s="315"/>
      <c r="D21" s="315"/>
      <c r="E21" s="315"/>
    </row>
    <row r="22" spans="1:16">
      <c r="A22" s="315"/>
      <c r="B22" s="315"/>
      <c r="C22" s="315"/>
      <c r="D22" s="315"/>
      <c r="E22" s="315"/>
    </row>
    <row r="23" spans="1:16">
      <c r="A23" s="315"/>
      <c r="B23" s="315"/>
      <c r="C23" s="315"/>
      <c r="D23" s="315"/>
      <c r="E23" s="315"/>
    </row>
    <row r="27" spans="1:16" ht="15.75">
      <c r="A27" s="35" t="s">
        <v>43</v>
      </c>
      <c r="B27" s="35"/>
      <c r="C27" s="35"/>
      <c r="D27" s="78" t="s">
        <v>41</v>
      </c>
      <c r="E27" s="35"/>
      <c r="F27" s="35"/>
      <c r="G27" s="35" t="s">
        <v>46</v>
      </c>
      <c r="H27" s="35"/>
      <c r="I27" s="35"/>
      <c r="J27" s="35"/>
      <c r="K27" s="35"/>
      <c r="L27" s="35"/>
      <c r="M27" s="35" t="s">
        <v>50</v>
      </c>
      <c r="N27" s="35"/>
      <c r="O27" s="35"/>
      <c r="P27" s="28"/>
    </row>
    <row r="28" spans="1:16" ht="15.75">
      <c r="A28" s="28" t="s">
        <v>42</v>
      </c>
      <c r="B28" s="28"/>
      <c r="C28" s="28">
        <v>55</v>
      </c>
      <c r="D28" s="77">
        <v>0.55000000000000004</v>
      </c>
      <c r="E28" s="28"/>
      <c r="F28" s="28"/>
      <c r="G28" s="28" t="s">
        <v>47</v>
      </c>
      <c r="H28" s="28">
        <f>56*100/56</f>
        <v>100</v>
      </c>
      <c r="I28" s="28" t="s">
        <v>41</v>
      </c>
      <c r="J28" s="28"/>
      <c r="K28" s="28"/>
      <c r="L28" s="28"/>
      <c r="M28" s="28" t="s">
        <v>32</v>
      </c>
      <c r="N28" s="73">
        <f>29*100/79</f>
        <v>36.708860759493668</v>
      </c>
      <c r="O28" s="35" t="s">
        <v>41</v>
      </c>
      <c r="P28" s="28"/>
    </row>
    <row r="29" spans="1:16" ht="16.5" thickBot="1">
      <c r="A29" s="28" t="s">
        <v>44</v>
      </c>
      <c r="B29" s="28"/>
      <c r="C29" s="28">
        <v>62</v>
      </c>
      <c r="D29" s="77">
        <v>0.55000000000000004</v>
      </c>
      <c r="E29" s="28"/>
      <c r="F29" s="28"/>
      <c r="G29" s="28" t="s">
        <v>48</v>
      </c>
      <c r="H29" s="247">
        <f>55*100/62</f>
        <v>88.709677419354833</v>
      </c>
      <c r="I29" s="28" t="s">
        <v>41</v>
      </c>
      <c r="J29" s="28"/>
      <c r="K29" s="28"/>
      <c r="L29" s="28"/>
      <c r="M29" s="28" t="s">
        <v>51</v>
      </c>
      <c r="N29" s="73">
        <f>60*100/111</f>
        <v>54.054054054054056</v>
      </c>
      <c r="O29" s="35" t="s">
        <v>41</v>
      </c>
      <c r="P29" s="28"/>
    </row>
    <row r="30" spans="1:16" ht="16.5" thickBot="1">
      <c r="A30" s="28" t="s">
        <v>45</v>
      </c>
      <c r="B30" s="28"/>
      <c r="C30" s="28">
        <v>73</v>
      </c>
      <c r="D30" s="77">
        <v>0.73</v>
      </c>
      <c r="E30" s="28"/>
      <c r="F30" s="28"/>
      <c r="G30" s="28" t="s">
        <v>49</v>
      </c>
      <c r="H30" s="247">
        <f>66*100/73</f>
        <v>90.410958904109592</v>
      </c>
      <c r="I30" s="28" t="s">
        <v>41</v>
      </c>
      <c r="J30" s="28"/>
      <c r="K30" s="28"/>
      <c r="L30" s="28"/>
      <c r="M30" s="80" t="s">
        <v>24</v>
      </c>
      <c r="N30" s="248">
        <f>89*100/191</f>
        <v>46.596858638743456</v>
      </c>
      <c r="O30" s="80" t="s">
        <v>41</v>
      </c>
      <c r="P30" s="28"/>
    </row>
    <row r="31" spans="1:16" ht="16.5" thickBot="1">
      <c r="A31" s="80" t="s">
        <v>124</v>
      </c>
      <c r="B31" s="74"/>
      <c r="C31" s="74"/>
      <c r="D31" s="248">
        <f>190*100/300</f>
        <v>63.333333333333336</v>
      </c>
      <c r="E31" s="80" t="s">
        <v>41</v>
      </c>
      <c r="F31" s="28"/>
      <c r="G31" s="80" t="s">
        <v>24</v>
      </c>
      <c r="H31" s="248">
        <f>177*100/191</f>
        <v>92.670157068062821</v>
      </c>
      <c r="I31" s="74" t="s">
        <v>41</v>
      </c>
      <c r="J31" s="28"/>
      <c r="K31" s="28"/>
      <c r="L31" s="28"/>
      <c r="M31" s="28"/>
      <c r="N31" s="28"/>
      <c r="O31" s="28"/>
      <c r="P31" s="28"/>
    </row>
    <row r="32" spans="1:16" ht="18.75">
      <c r="A32" s="60"/>
      <c r="B32" s="28"/>
      <c r="C32" s="28"/>
      <c r="D32" s="28"/>
      <c r="E32" s="28"/>
    </row>
  </sheetData>
  <mergeCells count="9">
    <mergeCell ref="A20:E20"/>
    <mergeCell ref="A21:E21"/>
    <mergeCell ref="A22:E22"/>
    <mergeCell ref="A23:E23"/>
    <mergeCell ref="A4:P4"/>
    <mergeCell ref="A16:E16"/>
    <mergeCell ref="A17:E17"/>
    <mergeCell ref="A18:E18"/>
    <mergeCell ref="A19:E1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P121"/>
  <sheetViews>
    <sheetView view="pageBreakPreview" zoomScale="90" zoomScaleSheetLayoutView="90" workbookViewId="0">
      <selection activeCell="B126" sqref="B126"/>
    </sheetView>
  </sheetViews>
  <sheetFormatPr defaultRowHeight="15"/>
  <cols>
    <col min="1" max="1" width="21.85546875" customWidth="1"/>
    <col min="6" max="6" width="8.5703125" customWidth="1"/>
    <col min="10" max="10" width="5.42578125" customWidth="1"/>
    <col min="11" max="11" width="3.28515625" customWidth="1"/>
    <col min="12" max="13" width="3.42578125" customWidth="1"/>
    <col min="14" max="14" width="4" customWidth="1"/>
    <col min="16" max="16" width="12" customWidth="1"/>
  </cols>
  <sheetData>
    <row r="1" spans="1:16" ht="19.5" thickBot="1">
      <c r="A1" s="345" t="s">
        <v>17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7"/>
    </row>
    <row r="3" spans="1:16">
      <c r="A3" s="326" t="s">
        <v>195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  <c r="O3" s="326"/>
      <c r="P3" s="326"/>
    </row>
    <row r="4" spans="1:16" s="38" customFormat="1">
      <c r="A4" s="38" t="s">
        <v>194</v>
      </c>
      <c r="F4" s="54">
        <f>I116</f>
        <v>94.625</v>
      </c>
      <c r="G4" s="38" t="s">
        <v>41</v>
      </c>
    </row>
    <row r="5" spans="1:16" s="38" customFormat="1">
      <c r="A5" s="38" t="s">
        <v>198</v>
      </c>
      <c r="F5" s="38">
        <v>100</v>
      </c>
      <c r="G5" s="38" t="s">
        <v>41</v>
      </c>
    </row>
    <row r="6" spans="1:16" s="38" customFormat="1">
      <c r="A6" s="38" t="s">
        <v>199</v>
      </c>
      <c r="F6" s="38">
        <v>89</v>
      </c>
      <c r="G6" s="38" t="s">
        <v>41</v>
      </c>
    </row>
    <row r="7" spans="1:16" s="38" customFormat="1">
      <c r="A7" s="38" t="s">
        <v>251</v>
      </c>
      <c r="F7" s="38">
        <v>75</v>
      </c>
    </row>
    <row r="8" spans="1:16" s="38" customFormat="1">
      <c r="A8" s="38" t="s">
        <v>40</v>
      </c>
      <c r="F8" s="180" t="s">
        <v>196</v>
      </c>
    </row>
    <row r="9" spans="1:16" s="38" customFormat="1">
      <c r="A9" s="38" t="s">
        <v>197</v>
      </c>
      <c r="F9" s="38">
        <f>M114</f>
        <v>16</v>
      </c>
      <c r="G9" s="38" t="s">
        <v>41</v>
      </c>
    </row>
    <row r="10" spans="1:16" s="38" customFormat="1">
      <c r="A10" s="38" t="s">
        <v>200</v>
      </c>
      <c r="F10" s="38">
        <f>17*100/100</f>
        <v>17</v>
      </c>
      <c r="G10" s="38" t="s">
        <v>41</v>
      </c>
    </row>
    <row r="11" spans="1:16" ht="15.75" thickBot="1">
      <c r="B11" s="12"/>
      <c r="C11" s="12"/>
    </row>
    <row r="12" spans="1:16" ht="27" thickBot="1">
      <c r="A12" s="13" t="s">
        <v>8</v>
      </c>
      <c r="B12" s="14" t="s">
        <v>9</v>
      </c>
      <c r="C12" s="15" t="s">
        <v>10</v>
      </c>
      <c r="D12" s="15" t="s">
        <v>11</v>
      </c>
      <c r="E12" s="15" t="s">
        <v>12</v>
      </c>
      <c r="F12" s="15" t="s">
        <v>13</v>
      </c>
      <c r="G12" s="15" t="s">
        <v>14</v>
      </c>
      <c r="H12" s="15" t="s">
        <v>15</v>
      </c>
      <c r="I12" s="162" t="s">
        <v>16</v>
      </c>
      <c r="J12" s="162" t="s">
        <v>250</v>
      </c>
      <c r="K12" s="167" t="s">
        <v>21</v>
      </c>
      <c r="L12" s="171" t="s">
        <v>22</v>
      </c>
      <c r="M12" s="172" t="s">
        <v>125</v>
      </c>
      <c r="N12" s="16" t="s">
        <v>126</v>
      </c>
      <c r="O12" s="84"/>
      <c r="P12" s="85"/>
    </row>
    <row r="13" spans="1:16">
      <c r="A13" s="17"/>
      <c r="B13" s="18">
        <v>1</v>
      </c>
      <c r="C13" s="7">
        <v>1</v>
      </c>
      <c r="D13" s="8">
        <v>1</v>
      </c>
      <c r="E13" s="8">
        <v>1</v>
      </c>
      <c r="F13" s="8">
        <v>1</v>
      </c>
      <c r="G13" s="8">
        <v>1</v>
      </c>
      <c r="H13" s="8">
        <v>1</v>
      </c>
      <c r="I13" s="163">
        <v>1</v>
      </c>
      <c r="J13" s="254">
        <f>SUM(B13:I13)</f>
        <v>8</v>
      </c>
      <c r="K13" s="168">
        <v>1</v>
      </c>
      <c r="L13" s="173"/>
      <c r="M13" s="168">
        <v>1</v>
      </c>
      <c r="N13" s="170"/>
      <c r="O13" s="152" t="s">
        <v>258</v>
      </c>
      <c r="P13" s="153"/>
    </row>
    <row r="14" spans="1:16">
      <c r="A14" s="20"/>
      <c r="B14" s="21">
        <v>1</v>
      </c>
      <c r="C14" s="1">
        <v>1</v>
      </c>
      <c r="D14" s="2">
        <v>1</v>
      </c>
      <c r="E14" s="2">
        <v>1</v>
      </c>
      <c r="F14" s="2">
        <v>1</v>
      </c>
      <c r="G14" s="2">
        <v>1</v>
      </c>
      <c r="H14" s="2">
        <v>1</v>
      </c>
      <c r="I14" s="6">
        <v>1</v>
      </c>
      <c r="J14" s="186">
        <f t="shared" ref="J14:J77" si="0">SUM(B14:I14)</f>
        <v>8</v>
      </c>
      <c r="K14" s="155">
        <v>1</v>
      </c>
      <c r="L14" s="6"/>
      <c r="M14" s="155">
        <v>1</v>
      </c>
      <c r="N14" s="22"/>
      <c r="O14" s="98" t="s">
        <v>120</v>
      </c>
      <c r="P14" s="153"/>
    </row>
    <row r="15" spans="1:16">
      <c r="A15" s="20"/>
      <c r="B15" s="21">
        <v>1</v>
      </c>
      <c r="C15" s="1">
        <v>1</v>
      </c>
      <c r="D15" s="2">
        <v>1</v>
      </c>
      <c r="E15" s="2">
        <v>1</v>
      </c>
      <c r="F15" s="2">
        <v>1</v>
      </c>
      <c r="G15" s="2">
        <v>1</v>
      </c>
      <c r="H15" s="2">
        <v>1</v>
      </c>
      <c r="I15" s="6">
        <v>1</v>
      </c>
      <c r="J15" s="186">
        <f t="shared" si="0"/>
        <v>8</v>
      </c>
      <c r="K15" s="155">
        <v>1</v>
      </c>
      <c r="L15" s="6"/>
      <c r="M15" s="155"/>
      <c r="N15" s="22">
        <v>1</v>
      </c>
      <c r="O15" s="98" t="s">
        <v>252</v>
      </c>
      <c r="P15" s="153"/>
    </row>
    <row r="16" spans="1:16">
      <c r="A16" s="20"/>
      <c r="B16" s="21">
        <v>1</v>
      </c>
      <c r="C16" s="181">
        <v>0</v>
      </c>
      <c r="D16" s="2">
        <v>1</v>
      </c>
      <c r="E16" s="2">
        <v>1</v>
      </c>
      <c r="F16" s="2">
        <v>1</v>
      </c>
      <c r="G16" s="2">
        <v>1</v>
      </c>
      <c r="H16" s="2">
        <v>1</v>
      </c>
      <c r="I16" s="6">
        <v>1</v>
      </c>
      <c r="J16" s="186">
        <f t="shared" si="0"/>
        <v>7</v>
      </c>
      <c r="K16" s="155">
        <v>1</v>
      </c>
      <c r="L16" s="6"/>
      <c r="M16" s="155"/>
      <c r="N16" s="22">
        <v>1</v>
      </c>
      <c r="O16" s="98"/>
      <c r="P16" s="153"/>
    </row>
    <row r="17" spans="1:16">
      <c r="A17" s="20"/>
      <c r="B17" s="21">
        <v>1</v>
      </c>
      <c r="C17" s="1">
        <v>1</v>
      </c>
      <c r="D17" s="2">
        <v>1</v>
      </c>
      <c r="E17" s="2">
        <v>1</v>
      </c>
      <c r="F17" s="2">
        <v>1</v>
      </c>
      <c r="G17" s="182">
        <v>0</v>
      </c>
      <c r="H17" s="182">
        <v>0</v>
      </c>
      <c r="I17" s="6">
        <v>1</v>
      </c>
      <c r="J17" s="186">
        <f t="shared" si="0"/>
        <v>6</v>
      </c>
      <c r="K17" s="155">
        <v>1</v>
      </c>
      <c r="L17" s="6"/>
      <c r="M17" s="155"/>
      <c r="N17" s="22">
        <v>1</v>
      </c>
      <c r="O17" s="98"/>
      <c r="P17" s="153"/>
    </row>
    <row r="18" spans="1:16">
      <c r="A18" s="20"/>
      <c r="B18" s="21">
        <v>1</v>
      </c>
      <c r="C18" s="1">
        <v>1</v>
      </c>
      <c r="D18" s="2">
        <v>1</v>
      </c>
      <c r="E18" s="2">
        <v>1</v>
      </c>
      <c r="F18" s="2">
        <v>1</v>
      </c>
      <c r="G18" s="2">
        <v>1</v>
      </c>
      <c r="H18" s="182">
        <v>0</v>
      </c>
      <c r="I18" s="6">
        <v>1</v>
      </c>
      <c r="J18" s="186">
        <f t="shared" si="0"/>
        <v>7</v>
      </c>
      <c r="K18" s="155">
        <v>1</v>
      </c>
      <c r="L18" s="6"/>
      <c r="M18" s="155"/>
      <c r="N18" s="22">
        <v>1</v>
      </c>
      <c r="O18" s="98"/>
      <c r="P18" s="153"/>
    </row>
    <row r="19" spans="1:16">
      <c r="A19" s="20"/>
      <c r="B19" s="21">
        <v>1</v>
      </c>
      <c r="C19" s="1">
        <v>1</v>
      </c>
      <c r="D19" s="2">
        <v>1</v>
      </c>
      <c r="E19" s="2">
        <v>1</v>
      </c>
      <c r="F19" s="2">
        <v>1</v>
      </c>
      <c r="G19" s="2">
        <v>1</v>
      </c>
      <c r="H19" s="2">
        <v>1</v>
      </c>
      <c r="I19" s="6">
        <v>1</v>
      </c>
      <c r="J19" s="186">
        <f t="shared" si="0"/>
        <v>8</v>
      </c>
      <c r="K19" s="155">
        <v>1</v>
      </c>
      <c r="L19" s="6"/>
      <c r="M19" s="155"/>
      <c r="N19" s="22">
        <v>1</v>
      </c>
      <c r="O19" s="98"/>
      <c r="P19" s="153"/>
    </row>
    <row r="20" spans="1:16">
      <c r="A20" s="20"/>
      <c r="B20" s="21">
        <v>1</v>
      </c>
      <c r="C20" s="1">
        <v>1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I20" s="6">
        <v>1</v>
      </c>
      <c r="J20" s="186">
        <f t="shared" si="0"/>
        <v>8</v>
      </c>
      <c r="K20" s="155">
        <v>1</v>
      </c>
      <c r="L20" s="6"/>
      <c r="M20" s="155">
        <v>1</v>
      </c>
      <c r="N20" s="22"/>
      <c r="O20" s="98"/>
      <c r="P20" s="153"/>
    </row>
    <row r="21" spans="1:16">
      <c r="A21" s="20"/>
      <c r="B21" s="21">
        <v>1</v>
      </c>
      <c r="C21" s="1">
        <v>1</v>
      </c>
      <c r="D21" s="2">
        <v>1</v>
      </c>
      <c r="E21" s="2">
        <v>1</v>
      </c>
      <c r="F21" s="2">
        <v>1</v>
      </c>
      <c r="G21" s="2">
        <v>1</v>
      </c>
      <c r="H21" s="2">
        <v>1</v>
      </c>
      <c r="I21" s="6">
        <v>1</v>
      </c>
      <c r="J21" s="186">
        <f t="shared" si="0"/>
        <v>8</v>
      </c>
      <c r="K21" s="155">
        <v>1</v>
      </c>
      <c r="L21" s="6"/>
      <c r="M21" s="155"/>
      <c r="N21" s="22">
        <v>1</v>
      </c>
      <c r="O21" s="98"/>
      <c r="P21" s="153"/>
    </row>
    <row r="22" spans="1:16">
      <c r="A22" s="20"/>
      <c r="B22" s="21">
        <v>1</v>
      </c>
      <c r="C22" s="1">
        <v>1</v>
      </c>
      <c r="D22" s="2">
        <v>1</v>
      </c>
      <c r="E22" s="2">
        <v>1</v>
      </c>
      <c r="F22" s="2">
        <v>1</v>
      </c>
      <c r="G22" s="2">
        <v>1</v>
      </c>
      <c r="H22" s="2">
        <v>1</v>
      </c>
      <c r="I22" s="6">
        <v>1</v>
      </c>
      <c r="J22" s="186">
        <f t="shared" si="0"/>
        <v>8</v>
      </c>
      <c r="K22" s="155">
        <v>1</v>
      </c>
      <c r="L22" s="6"/>
      <c r="M22" s="155"/>
      <c r="N22" s="22">
        <v>1</v>
      </c>
      <c r="O22" s="98"/>
      <c r="P22" s="153"/>
    </row>
    <row r="23" spans="1:16">
      <c r="A23" s="20"/>
      <c r="B23" s="21">
        <v>1</v>
      </c>
      <c r="C23" s="1">
        <v>1</v>
      </c>
      <c r="D23" s="2">
        <v>1</v>
      </c>
      <c r="E23" s="2">
        <v>1</v>
      </c>
      <c r="F23" s="2">
        <v>1</v>
      </c>
      <c r="G23" s="182">
        <v>0</v>
      </c>
      <c r="H23" s="182">
        <v>0</v>
      </c>
      <c r="I23" s="189">
        <v>0</v>
      </c>
      <c r="J23" s="186">
        <f t="shared" si="0"/>
        <v>5</v>
      </c>
      <c r="K23" s="155"/>
      <c r="L23" s="6">
        <v>1</v>
      </c>
      <c r="M23" s="155"/>
      <c r="N23" s="22">
        <v>1</v>
      </c>
      <c r="O23" s="98"/>
      <c r="P23" s="153"/>
    </row>
    <row r="24" spans="1:16" s="188" customFormat="1">
      <c r="A24" s="183"/>
      <c r="B24" s="184">
        <v>1</v>
      </c>
      <c r="C24" s="185">
        <v>1</v>
      </c>
      <c r="D24" s="27">
        <v>1</v>
      </c>
      <c r="E24" s="27">
        <v>1</v>
      </c>
      <c r="F24" s="27">
        <v>1</v>
      </c>
      <c r="G24" s="27">
        <v>1</v>
      </c>
      <c r="H24" s="182">
        <v>0</v>
      </c>
      <c r="I24" s="165">
        <v>1</v>
      </c>
      <c r="J24" s="186">
        <f t="shared" si="0"/>
        <v>7</v>
      </c>
      <c r="K24" s="154"/>
      <c r="L24" s="165">
        <v>1</v>
      </c>
      <c r="M24" s="154"/>
      <c r="N24" s="186">
        <v>1</v>
      </c>
      <c r="O24" s="161"/>
      <c r="P24" s="187"/>
    </row>
    <row r="25" spans="1:16" s="188" customFormat="1">
      <c r="A25" s="183"/>
      <c r="B25" s="184">
        <v>1</v>
      </c>
      <c r="C25" s="185">
        <v>1</v>
      </c>
      <c r="D25" s="27">
        <v>1</v>
      </c>
      <c r="E25" s="27">
        <v>1</v>
      </c>
      <c r="F25" s="182">
        <v>0</v>
      </c>
      <c r="G25" s="182">
        <v>0</v>
      </c>
      <c r="H25" s="27">
        <v>1</v>
      </c>
      <c r="I25" s="189">
        <v>0</v>
      </c>
      <c r="J25" s="186">
        <f t="shared" si="0"/>
        <v>5</v>
      </c>
      <c r="K25" s="154"/>
      <c r="L25" s="165">
        <v>1</v>
      </c>
      <c r="M25" s="154"/>
      <c r="N25" s="186">
        <v>1</v>
      </c>
      <c r="O25" s="161"/>
      <c r="P25" s="187"/>
    </row>
    <row r="26" spans="1:16">
      <c r="A26" s="20"/>
      <c r="B26" s="21">
        <v>1</v>
      </c>
      <c r="C26" s="1">
        <v>1</v>
      </c>
      <c r="D26" s="2">
        <v>1</v>
      </c>
      <c r="E26" s="2">
        <v>1</v>
      </c>
      <c r="F26" s="2">
        <v>1</v>
      </c>
      <c r="G26" s="2">
        <v>1</v>
      </c>
      <c r="H26" s="2">
        <v>1</v>
      </c>
      <c r="I26" s="6">
        <v>1</v>
      </c>
      <c r="J26" s="186">
        <f t="shared" si="0"/>
        <v>8</v>
      </c>
      <c r="K26" s="155"/>
      <c r="L26" s="6">
        <v>1</v>
      </c>
      <c r="M26" s="155"/>
      <c r="N26" s="22">
        <v>1</v>
      </c>
      <c r="O26" s="98"/>
      <c r="P26" s="153"/>
    </row>
    <row r="27" spans="1:16">
      <c r="A27" s="20"/>
      <c r="B27" s="21">
        <v>1</v>
      </c>
      <c r="C27" s="1">
        <v>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6">
        <v>1</v>
      </c>
      <c r="J27" s="186">
        <f t="shared" si="0"/>
        <v>8</v>
      </c>
      <c r="K27" s="155"/>
      <c r="L27" s="6">
        <v>1</v>
      </c>
      <c r="M27" s="155">
        <v>1</v>
      </c>
      <c r="N27" s="22"/>
      <c r="O27" s="98"/>
      <c r="P27" s="153"/>
    </row>
    <row r="28" spans="1:16">
      <c r="A28" s="20"/>
      <c r="B28" s="21">
        <v>1</v>
      </c>
      <c r="C28" s="1">
        <v>1</v>
      </c>
      <c r="D28" s="2">
        <v>1</v>
      </c>
      <c r="E28" s="2">
        <v>1</v>
      </c>
      <c r="F28" s="2">
        <v>1</v>
      </c>
      <c r="G28" s="2">
        <v>1</v>
      </c>
      <c r="H28" s="2">
        <v>1</v>
      </c>
      <c r="I28" s="6">
        <v>1</v>
      </c>
      <c r="J28" s="186">
        <f t="shared" si="0"/>
        <v>8</v>
      </c>
      <c r="K28" s="155"/>
      <c r="L28" s="6">
        <v>1</v>
      </c>
      <c r="M28" s="155"/>
      <c r="N28" s="22">
        <v>1</v>
      </c>
      <c r="O28" s="98"/>
      <c r="P28" s="153"/>
    </row>
    <row r="29" spans="1:16">
      <c r="A29" s="20"/>
      <c r="B29" s="21">
        <v>1</v>
      </c>
      <c r="C29" s="1">
        <v>1</v>
      </c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6">
        <v>1</v>
      </c>
      <c r="J29" s="186">
        <f t="shared" si="0"/>
        <v>8</v>
      </c>
      <c r="K29" s="155"/>
      <c r="L29" s="6">
        <v>1</v>
      </c>
      <c r="M29" s="155"/>
      <c r="N29" s="22">
        <v>1</v>
      </c>
      <c r="O29" s="98"/>
      <c r="P29" s="153"/>
    </row>
    <row r="30" spans="1:16">
      <c r="A30" s="20"/>
      <c r="B30" s="21">
        <v>1</v>
      </c>
      <c r="C30" s="1">
        <v>1</v>
      </c>
      <c r="D30" s="2">
        <v>1</v>
      </c>
      <c r="E30" s="2">
        <v>1</v>
      </c>
      <c r="F30" s="2">
        <v>1</v>
      </c>
      <c r="G30" s="2">
        <v>1</v>
      </c>
      <c r="H30" s="2">
        <v>1</v>
      </c>
      <c r="I30" s="189">
        <v>0</v>
      </c>
      <c r="J30" s="186">
        <f t="shared" si="0"/>
        <v>7</v>
      </c>
      <c r="K30" s="155"/>
      <c r="L30" s="6">
        <v>1</v>
      </c>
      <c r="M30" s="155"/>
      <c r="N30" s="22">
        <v>1</v>
      </c>
      <c r="O30" s="98"/>
      <c r="P30" s="153"/>
    </row>
    <row r="31" spans="1:16">
      <c r="A31" s="20"/>
      <c r="B31" s="21">
        <v>1</v>
      </c>
      <c r="C31" s="1">
        <v>1</v>
      </c>
      <c r="D31" s="2">
        <v>1</v>
      </c>
      <c r="E31" s="2">
        <v>1</v>
      </c>
      <c r="F31" s="2">
        <v>1</v>
      </c>
      <c r="G31" s="2">
        <v>1</v>
      </c>
      <c r="H31" s="182">
        <v>0</v>
      </c>
      <c r="I31" s="189">
        <v>0</v>
      </c>
      <c r="J31" s="186">
        <f t="shared" si="0"/>
        <v>6</v>
      </c>
      <c r="K31" s="155"/>
      <c r="L31" s="6">
        <v>1</v>
      </c>
      <c r="M31" s="155"/>
      <c r="N31" s="22">
        <v>1</v>
      </c>
      <c r="O31" s="98"/>
      <c r="P31" s="153"/>
    </row>
    <row r="32" spans="1:16">
      <c r="A32" s="20"/>
      <c r="B32" s="21">
        <v>1</v>
      </c>
      <c r="C32" s="1">
        <v>1</v>
      </c>
      <c r="D32" s="2">
        <v>1</v>
      </c>
      <c r="E32" s="2">
        <v>1</v>
      </c>
      <c r="F32" s="2">
        <v>1</v>
      </c>
      <c r="G32" s="2">
        <v>1</v>
      </c>
      <c r="H32" s="182">
        <v>0</v>
      </c>
      <c r="I32" s="6">
        <v>1</v>
      </c>
      <c r="J32" s="186">
        <f t="shared" si="0"/>
        <v>7</v>
      </c>
      <c r="K32" s="155"/>
      <c r="L32" s="6">
        <v>1</v>
      </c>
      <c r="M32" s="155"/>
      <c r="N32" s="22">
        <v>1</v>
      </c>
      <c r="O32" s="98"/>
      <c r="P32" s="153"/>
    </row>
    <row r="33" spans="1:16">
      <c r="A33" s="20"/>
      <c r="B33" s="21">
        <v>1</v>
      </c>
      <c r="C33" s="1">
        <v>1</v>
      </c>
      <c r="D33" s="2">
        <v>1</v>
      </c>
      <c r="E33" s="2">
        <v>1</v>
      </c>
      <c r="F33" s="2">
        <v>1</v>
      </c>
      <c r="G33" s="2">
        <v>1</v>
      </c>
      <c r="H33" s="2">
        <v>1</v>
      </c>
      <c r="I33" s="6">
        <v>1</v>
      </c>
      <c r="J33" s="186">
        <f t="shared" si="0"/>
        <v>8</v>
      </c>
      <c r="K33" s="155"/>
      <c r="L33" s="6">
        <v>1</v>
      </c>
      <c r="M33" s="155">
        <v>1</v>
      </c>
      <c r="N33" s="22"/>
      <c r="O33" s="98"/>
      <c r="P33" s="153"/>
    </row>
    <row r="34" spans="1:16">
      <c r="A34" s="20"/>
      <c r="B34" s="21">
        <v>1</v>
      </c>
      <c r="C34" s="1">
        <v>1</v>
      </c>
      <c r="D34" s="2">
        <v>1</v>
      </c>
      <c r="E34" s="2">
        <v>1</v>
      </c>
      <c r="F34" s="2">
        <v>1</v>
      </c>
      <c r="G34" s="2">
        <v>1</v>
      </c>
      <c r="H34" s="2">
        <v>1</v>
      </c>
      <c r="I34" s="6">
        <v>1</v>
      </c>
      <c r="J34" s="186">
        <f t="shared" si="0"/>
        <v>8</v>
      </c>
      <c r="K34" s="155"/>
      <c r="L34" s="6">
        <v>1</v>
      </c>
      <c r="M34" s="155"/>
      <c r="N34" s="22">
        <v>1</v>
      </c>
      <c r="O34" s="98"/>
      <c r="P34" s="153"/>
    </row>
    <row r="35" spans="1:16">
      <c r="A35" s="20"/>
      <c r="B35" s="21">
        <v>1</v>
      </c>
      <c r="C35" s="1">
        <v>1</v>
      </c>
      <c r="D35" s="2">
        <v>1</v>
      </c>
      <c r="E35" s="2">
        <v>1</v>
      </c>
      <c r="F35" s="2">
        <v>1</v>
      </c>
      <c r="G35" s="2">
        <v>1</v>
      </c>
      <c r="H35" s="2">
        <v>1</v>
      </c>
      <c r="I35" s="6">
        <v>1</v>
      </c>
      <c r="J35" s="186">
        <f t="shared" si="0"/>
        <v>8</v>
      </c>
      <c r="K35" s="155"/>
      <c r="L35" s="6">
        <v>1</v>
      </c>
      <c r="M35" s="155"/>
      <c r="N35" s="22">
        <v>1</v>
      </c>
      <c r="O35" s="98"/>
      <c r="P35" s="153"/>
    </row>
    <row r="36" spans="1:16">
      <c r="A36" s="23"/>
      <c r="B36" s="24">
        <v>1</v>
      </c>
      <c r="C36" s="25">
        <v>1</v>
      </c>
      <c r="D36" s="3">
        <v>1</v>
      </c>
      <c r="E36" s="3">
        <v>1</v>
      </c>
      <c r="F36" s="3">
        <v>1</v>
      </c>
      <c r="G36" s="3">
        <v>1</v>
      </c>
      <c r="H36" s="3">
        <v>1</v>
      </c>
      <c r="I36" s="4">
        <v>1</v>
      </c>
      <c r="J36" s="186">
        <f t="shared" si="0"/>
        <v>8</v>
      </c>
      <c r="K36" s="155"/>
      <c r="L36" s="6">
        <v>1</v>
      </c>
      <c r="M36" s="155"/>
      <c r="N36" s="22">
        <v>1</v>
      </c>
      <c r="O36" s="98"/>
      <c r="P36" s="153"/>
    </row>
    <row r="37" spans="1:16">
      <c r="A37" s="154"/>
      <c r="B37" s="1">
        <v>1</v>
      </c>
      <c r="C37" s="1">
        <v>1</v>
      </c>
      <c r="D37" s="2">
        <v>1</v>
      </c>
      <c r="E37" s="2">
        <v>1</v>
      </c>
      <c r="F37" s="182">
        <v>0</v>
      </c>
      <c r="G37" s="182">
        <v>0</v>
      </c>
      <c r="H37" s="182">
        <v>0</v>
      </c>
      <c r="I37" s="189">
        <v>0</v>
      </c>
      <c r="J37" s="186">
        <f t="shared" si="0"/>
        <v>4</v>
      </c>
      <c r="K37" s="155"/>
      <c r="L37" s="6">
        <v>1</v>
      </c>
      <c r="M37" s="155"/>
      <c r="N37" s="22">
        <v>1</v>
      </c>
      <c r="O37" s="98"/>
      <c r="P37" s="153"/>
    </row>
    <row r="38" spans="1:16">
      <c r="A38" s="155"/>
      <c r="B38" s="1">
        <v>1</v>
      </c>
      <c r="C38" s="1">
        <v>1</v>
      </c>
      <c r="D38" s="2">
        <v>1</v>
      </c>
      <c r="E38" s="2">
        <v>1</v>
      </c>
      <c r="F38" s="2">
        <v>1</v>
      </c>
      <c r="G38" s="2">
        <v>1</v>
      </c>
      <c r="H38" s="2">
        <v>1</v>
      </c>
      <c r="I38" s="6">
        <v>1</v>
      </c>
      <c r="J38" s="186">
        <f t="shared" si="0"/>
        <v>8</v>
      </c>
      <c r="K38" s="155">
        <v>1</v>
      </c>
      <c r="L38" s="6"/>
      <c r="M38" s="155"/>
      <c r="N38" s="22">
        <v>1</v>
      </c>
      <c r="O38" s="98"/>
      <c r="P38" s="153"/>
    </row>
    <row r="39" spans="1:16">
      <c r="A39" s="155"/>
      <c r="B39" s="1">
        <v>1</v>
      </c>
      <c r="C39" s="1">
        <v>1</v>
      </c>
      <c r="D39" s="2">
        <v>1</v>
      </c>
      <c r="E39" s="2">
        <v>1</v>
      </c>
      <c r="F39" s="2">
        <v>1</v>
      </c>
      <c r="G39" s="2">
        <v>1</v>
      </c>
      <c r="H39" s="2">
        <v>1</v>
      </c>
      <c r="I39" s="6">
        <v>1</v>
      </c>
      <c r="J39" s="186">
        <f t="shared" si="0"/>
        <v>8</v>
      </c>
      <c r="K39" s="155">
        <v>1</v>
      </c>
      <c r="L39" s="6"/>
      <c r="M39" s="155"/>
      <c r="N39" s="22">
        <v>1</v>
      </c>
      <c r="O39" s="98"/>
      <c r="P39" s="153"/>
    </row>
    <row r="40" spans="1:16">
      <c r="A40" s="155"/>
      <c r="B40" s="1">
        <v>1</v>
      </c>
      <c r="C40" s="182">
        <v>0</v>
      </c>
      <c r="D40" s="2">
        <v>1</v>
      </c>
      <c r="E40" s="2">
        <v>1</v>
      </c>
      <c r="F40" s="2">
        <v>1</v>
      </c>
      <c r="G40" s="2">
        <v>1</v>
      </c>
      <c r="H40" s="182">
        <v>0</v>
      </c>
      <c r="I40" s="6">
        <v>1</v>
      </c>
      <c r="J40" s="186">
        <f t="shared" si="0"/>
        <v>6</v>
      </c>
      <c r="K40" s="155">
        <v>1</v>
      </c>
      <c r="L40" s="6"/>
      <c r="M40" s="155"/>
      <c r="N40" s="22">
        <v>1</v>
      </c>
      <c r="O40" s="98"/>
      <c r="P40" s="153"/>
    </row>
    <row r="41" spans="1:16" s="188" customFormat="1">
      <c r="A41" s="154"/>
      <c r="B41" s="185">
        <v>1</v>
      </c>
      <c r="C41" s="185">
        <v>1</v>
      </c>
      <c r="D41" s="27">
        <v>1</v>
      </c>
      <c r="E41" s="27">
        <v>1</v>
      </c>
      <c r="F41" s="27">
        <v>1</v>
      </c>
      <c r="G41" s="27">
        <v>1</v>
      </c>
      <c r="H41" s="27">
        <v>1</v>
      </c>
      <c r="I41" s="165">
        <v>1</v>
      </c>
      <c r="J41" s="186">
        <f t="shared" si="0"/>
        <v>8</v>
      </c>
      <c r="K41" s="154">
        <v>1</v>
      </c>
      <c r="L41" s="165"/>
      <c r="M41" s="154"/>
      <c r="N41" s="186">
        <v>1</v>
      </c>
      <c r="O41" s="161"/>
      <c r="P41" s="187"/>
    </row>
    <row r="42" spans="1:16" s="188" customFormat="1">
      <c r="A42" s="154"/>
      <c r="B42" s="185">
        <v>1</v>
      </c>
      <c r="C42" s="185">
        <v>1</v>
      </c>
      <c r="D42" s="27">
        <v>1</v>
      </c>
      <c r="E42" s="27">
        <v>1</v>
      </c>
      <c r="F42" s="27">
        <v>1</v>
      </c>
      <c r="G42" s="27">
        <v>1</v>
      </c>
      <c r="H42" s="27">
        <v>1</v>
      </c>
      <c r="I42" s="165">
        <v>1</v>
      </c>
      <c r="J42" s="186">
        <f t="shared" si="0"/>
        <v>8</v>
      </c>
      <c r="K42" s="154">
        <v>1</v>
      </c>
      <c r="L42" s="165"/>
      <c r="M42" s="154"/>
      <c r="N42" s="186">
        <v>1</v>
      </c>
      <c r="O42" s="161"/>
      <c r="P42" s="187"/>
    </row>
    <row r="43" spans="1:16">
      <c r="A43" s="155"/>
      <c r="B43" s="1">
        <v>1</v>
      </c>
      <c r="C43" s="1">
        <v>1</v>
      </c>
      <c r="D43" s="2">
        <v>1</v>
      </c>
      <c r="E43" s="2">
        <v>1</v>
      </c>
      <c r="F43" s="2">
        <v>1</v>
      </c>
      <c r="G43" s="2">
        <v>1</v>
      </c>
      <c r="H43" s="2">
        <v>1</v>
      </c>
      <c r="I43" s="6">
        <v>1</v>
      </c>
      <c r="J43" s="186">
        <f t="shared" si="0"/>
        <v>8</v>
      </c>
      <c r="K43" s="155">
        <v>1</v>
      </c>
      <c r="L43" s="6"/>
      <c r="M43" s="155"/>
      <c r="N43" s="22">
        <v>1</v>
      </c>
      <c r="O43" s="98"/>
      <c r="P43" s="153"/>
    </row>
    <row r="44" spans="1:16">
      <c r="A44" s="155"/>
      <c r="B44" s="1">
        <v>1</v>
      </c>
      <c r="C44" s="1">
        <v>1</v>
      </c>
      <c r="D44" s="2">
        <v>1</v>
      </c>
      <c r="E44" s="2">
        <v>1</v>
      </c>
      <c r="F44" s="2">
        <v>1</v>
      </c>
      <c r="G44" s="2">
        <v>1</v>
      </c>
      <c r="H44" s="2">
        <v>1</v>
      </c>
      <c r="I44" s="6">
        <v>1</v>
      </c>
      <c r="J44" s="186">
        <f t="shared" si="0"/>
        <v>8</v>
      </c>
      <c r="K44" s="155">
        <v>1</v>
      </c>
      <c r="L44" s="6"/>
      <c r="M44" s="155"/>
      <c r="N44" s="22">
        <v>1</v>
      </c>
      <c r="O44" s="98"/>
      <c r="P44" s="153"/>
    </row>
    <row r="45" spans="1:16">
      <c r="A45" s="155"/>
      <c r="B45" s="1">
        <v>1</v>
      </c>
      <c r="C45" s="1">
        <v>1</v>
      </c>
      <c r="D45" s="2">
        <v>1</v>
      </c>
      <c r="E45" s="2">
        <v>1</v>
      </c>
      <c r="F45" s="2">
        <v>1</v>
      </c>
      <c r="G45" s="2">
        <v>1</v>
      </c>
      <c r="H45" s="2">
        <v>1</v>
      </c>
      <c r="I45" s="6">
        <v>1</v>
      </c>
      <c r="J45" s="186">
        <f t="shared" si="0"/>
        <v>8</v>
      </c>
      <c r="K45" s="155">
        <v>1</v>
      </c>
      <c r="L45" s="6"/>
      <c r="M45" s="155"/>
      <c r="N45" s="22">
        <v>1</v>
      </c>
      <c r="O45" s="98"/>
      <c r="P45" s="153"/>
    </row>
    <row r="46" spans="1:16" s="188" customFormat="1">
      <c r="A46" s="154"/>
      <c r="B46" s="185">
        <v>1</v>
      </c>
      <c r="C46" s="185">
        <v>1</v>
      </c>
      <c r="D46" s="27">
        <v>1</v>
      </c>
      <c r="E46" s="27">
        <v>1</v>
      </c>
      <c r="F46" s="27">
        <v>1</v>
      </c>
      <c r="G46" s="27">
        <v>1</v>
      </c>
      <c r="H46" s="27">
        <v>1</v>
      </c>
      <c r="I46" s="165">
        <v>1</v>
      </c>
      <c r="J46" s="186">
        <f t="shared" si="0"/>
        <v>8</v>
      </c>
      <c r="K46" s="154">
        <v>1</v>
      </c>
      <c r="L46" s="165"/>
      <c r="M46" s="154"/>
      <c r="N46" s="186">
        <v>1</v>
      </c>
      <c r="O46" s="161"/>
      <c r="P46" s="187"/>
    </row>
    <row r="47" spans="1:16">
      <c r="A47" s="155"/>
      <c r="B47" s="1">
        <v>1</v>
      </c>
      <c r="C47" s="1">
        <v>1</v>
      </c>
      <c r="D47" s="2">
        <v>1</v>
      </c>
      <c r="E47" s="2">
        <v>1</v>
      </c>
      <c r="F47" s="2">
        <v>1</v>
      </c>
      <c r="G47" s="2">
        <v>1</v>
      </c>
      <c r="H47" s="2">
        <v>1</v>
      </c>
      <c r="I47" s="6">
        <v>1</v>
      </c>
      <c r="J47" s="186">
        <f t="shared" si="0"/>
        <v>8</v>
      </c>
      <c r="K47" s="155">
        <v>1</v>
      </c>
      <c r="L47" s="6"/>
      <c r="M47" s="155">
        <v>1</v>
      </c>
      <c r="N47" s="22"/>
      <c r="O47" s="98"/>
      <c r="P47" s="153"/>
    </row>
    <row r="48" spans="1:16">
      <c r="A48" s="155"/>
      <c r="B48" s="1">
        <v>1</v>
      </c>
      <c r="C48" s="1">
        <v>1</v>
      </c>
      <c r="D48" s="2">
        <v>1</v>
      </c>
      <c r="E48" s="2">
        <v>1</v>
      </c>
      <c r="F48" s="2">
        <v>1</v>
      </c>
      <c r="G48" s="2">
        <v>1</v>
      </c>
      <c r="H48" s="2">
        <v>1</v>
      </c>
      <c r="I48" s="6">
        <v>1</v>
      </c>
      <c r="J48" s="186">
        <f t="shared" si="0"/>
        <v>8</v>
      </c>
      <c r="K48" s="155">
        <v>1</v>
      </c>
      <c r="L48" s="6"/>
      <c r="M48" s="155"/>
      <c r="N48" s="22">
        <v>1</v>
      </c>
      <c r="O48" s="98"/>
      <c r="P48" s="153"/>
    </row>
    <row r="49" spans="1:16">
      <c r="A49" s="155"/>
      <c r="B49" s="1">
        <v>1</v>
      </c>
      <c r="C49" s="1">
        <v>1</v>
      </c>
      <c r="D49" s="2">
        <v>1</v>
      </c>
      <c r="E49" s="2">
        <v>1</v>
      </c>
      <c r="F49" s="2">
        <v>1</v>
      </c>
      <c r="G49" s="2">
        <v>1</v>
      </c>
      <c r="H49" s="2">
        <v>1</v>
      </c>
      <c r="I49" s="6">
        <v>1</v>
      </c>
      <c r="J49" s="186">
        <f t="shared" si="0"/>
        <v>8</v>
      </c>
      <c r="K49" s="155">
        <v>1</v>
      </c>
      <c r="L49" s="6"/>
      <c r="M49" s="155"/>
      <c r="N49" s="22">
        <v>1</v>
      </c>
      <c r="O49" s="98"/>
      <c r="P49" s="153"/>
    </row>
    <row r="50" spans="1:16">
      <c r="A50" s="155"/>
      <c r="B50" s="1">
        <v>1</v>
      </c>
      <c r="C50" s="1">
        <v>1</v>
      </c>
      <c r="D50" s="2">
        <v>1</v>
      </c>
      <c r="E50" s="182">
        <v>0</v>
      </c>
      <c r="F50" s="2">
        <v>1</v>
      </c>
      <c r="G50" s="2">
        <v>1</v>
      </c>
      <c r="H50" s="2">
        <v>1</v>
      </c>
      <c r="I50" s="189">
        <v>0</v>
      </c>
      <c r="J50" s="186">
        <f t="shared" si="0"/>
        <v>6</v>
      </c>
      <c r="K50" s="155">
        <v>1</v>
      </c>
      <c r="L50" s="6"/>
      <c r="M50" s="155"/>
      <c r="N50" s="22">
        <v>1</v>
      </c>
      <c r="O50" s="98"/>
      <c r="P50" s="153"/>
    </row>
    <row r="51" spans="1:16">
      <c r="A51" s="155"/>
      <c r="B51" s="1">
        <v>1</v>
      </c>
      <c r="C51" s="1">
        <v>1</v>
      </c>
      <c r="D51" s="2">
        <v>1</v>
      </c>
      <c r="E51" s="2">
        <v>1</v>
      </c>
      <c r="F51" s="2">
        <v>1</v>
      </c>
      <c r="G51" s="2">
        <v>1</v>
      </c>
      <c r="H51" s="2">
        <v>1</v>
      </c>
      <c r="I51" s="6">
        <v>1</v>
      </c>
      <c r="J51" s="186">
        <f t="shared" si="0"/>
        <v>8</v>
      </c>
      <c r="K51" s="155">
        <v>1</v>
      </c>
      <c r="L51" s="6"/>
      <c r="M51" s="155"/>
      <c r="N51" s="22">
        <v>1</v>
      </c>
      <c r="O51" s="98"/>
      <c r="P51" s="153"/>
    </row>
    <row r="52" spans="1:16">
      <c r="A52" s="155"/>
      <c r="B52" s="1">
        <v>1</v>
      </c>
      <c r="C52" s="1">
        <v>1</v>
      </c>
      <c r="D52" s="2">
        <v>1</v>
      </c>
      <c r="E52" s="2">
        <v>1</v>
      </c>
      <c r="F52" s="2">
        <v>1</v>
      </c>
      <c r="G52" s="2">
        <v>1</v>
      </c>
      <c r="H52" s="2">
        <v>1</v>
      </c>
      <c r="I52" s="6">
        <v>1</v>
      </c>
      <c r="J52" s="186">
        <f t="shared" si="0"/>
        <v>8</v>
      </c>
      <c r="K52" s="155">
        <v>1</v>
      </c>
      <c r="L52" s="6"/>
      <c r="M52" s="155"/>
      <c r="N52" s="22">
        <v>1</v>
      </c>
      <c r="O52" s="98"/>
      <c r="P52" s="153"/>
    </row>
    <row r="53" spans="1:16">
      <c r="A53" s="155"/>
      <c r="B53" s="1">
        <v>1</v>
      </c>
      <c r="C53" s="1">
        <v>1</v>
      </c>
      <c r="D53" s="2">
        <v>1</v>
      </c>
      <c r="E53" s="2">
        <v>1</v>
      </c>
      <c r="F53" s="2">
        <v>1</v>
      </c>
      <c r="G53" s="2">
        <v>1</v>
      </c>
      <c r="H53" s="2">
        <v>1</v>
      </c>
      <c r="I53" s="6">
        <v>1</v>
      </c>
      <c r="J53" s="186">
        <f t="shared" si="0"/>
        <v>8</v>
      </c>
      <c r="K53" s="155"/>
      <c r="L53" s="6">
        <v>1</v>
      </c>
      <c r="M53" s="155"/>
      <c r="N53" s="22">
        <v>1</v>
      </c>
      <c r="O53" s="98"/>
      <c r="P53" s="153"/>
    </row>
    <row r="54" spans="1:16">
      <c r="A54" s="155"/>
      <c r="B54" s="2">
        <v>1</v>
      </c>
      <c r="C54" s="2">
        <v>1</v>
      </c>
      <c r="D54" s="2">
        <v>1</v>
      </c>
      <c r="E54" s="2">
        <v>1</v>
      </c>
      <c r="F54" s="2">
        <v>1</v>
      </c>
      <c r="G54" s="182">
        <v>0</v>
      </c>
      <c r="H54" s="2">
        <v>1</v>
      </c>
      <c r="I54" s="6">
        <v>1</v>
      </c>
      <c r="J54" s="186">
        <f t="shared" si="0"/>
        <v>7</v>
      </c>
      <c r="K54" s="155"/>
      <c r="L54" s="6">
        <v>1</v>
      </c>
      <c r="M54" s="155"/>
      <c r="N54" s="22">
        <v>1</v>
      </c>
      <c r="O54" s="98"/>
      <c r="P54" s="153"/>
    </row>
    <row r="55" spans="1:16" s="188" customFormat="1">
      <c r="A55" s="154"/>
      <c r="B55" s="27">
        <v>1</v>
      </c>
      <c r="C55" s="27">
        <v>1</v>
      </c>
      <c r="D55" s="27">
        <v>1</v>
      </c>
      <c r="E55" s="27">
        <v>1</v>
      </c>
      <c r="F55" s="27">
        <v>1</v>
      </c>
      <c r="G55" s="27">
        <v>1</v>
      </c>
      <c r="H55" s="27">
        <v>1</v>
      </c>
      <c r="I55" s="165">
        <v>1</v>
      </c>
      <c r="J55" s="186">
        <f t="shared" si="0"/>
        <v>8</v>
      </c>
      <c r="K55" s="154"/>
      <c r="L55" s="165">
        <v>1</v>
      </c>
      <c r="M55" s="154"/>
      <c r="N55" s="186">
        <v>1</v>
      </c>
      <c r="O55" s="161"/>
      <c r="P55" s="187"/>
    </row>
    <row r="56" spans="1:16" s="188" customFormat="1">
      <c r="A56" s="154"/>
      <c r="B56" s="27">
        <v>1</v>
      </c>
      <c r="C56" s="27">
        <v>1</v>
      </c>
      <c r="D56" s="27">
        <v>1</v>
      </c>
      <c r="E56" s="27">
        <v>1</v>
      </c>
      <c r="F56" s="27">
        <v>1</v>
      </c>
      <c r="G56" s="27">
        <v>1</v>
      </c>
      <c r="H56" s="27">
        <v>1</v>
      </c>
      <c r="I56" s="165">
        <v>1</v>
      </c>
      <c r="J56" s="186">
        <f t="shared" si="0"/>
        <v>8</v>
      </c>
      <c r="K56" s="154"/>
      <c r="L56" s="165">
        <v>1</v>
      </c>
      <c r="M56" s="154"/>
      <c r="N56" s="186">
        <v>1</v>
      </c>
      <c r="O56" s="161"/>
      <c r="P56" s="187"/>
    </row>
    <row r="57" spans="1:16" s="188" customFormat="1">
      <c r="A57" s="154"/>
      <c r="B57" s="27">
        <v>1</v>
      </c>
      <c r="C57" s="27">
        <v>1</v>
      </c>
      <c r="D57" s="27">
        <v>1</v>
      </c>
      <c r="E57" s="27">
        <v>1</v>
      </c>
      <c r="F57" s="27">
        <v>1</v>
      </c>
      <c r="G57" s="27">
        <v>1</v>
      </c>
      <c r="H57" s="27">
        <v>1</v>
      </c>
      <c r="I57" s="165">
        <v>1</v>
      </c>
      <c r="J57" s="186">
        <f t="shared" si="0"/>
        <v>8</v>
      </c>
      <c r="K57" s="154"/>
      <c r="L57" s="165">
        <v>1</v>
      </c>
      <c r="M57" s="154"/>
      <c r="N57" s="186">
        <v>1</v>
      </c>
      <c r="O57" s="161"/>
      <c r="P57" s="187"/>
    </row>
    <row r="58" spans="1:16" s="188" customFormat="1">
      <c r="A58" s="154"/>
      <c r="B58" s="27">
        <v>1</v>
      </c>
      <c r="C58" s="27">
        <v>1</v>
      </c>
      <c r="D58" s="27">
        <v>1</v>
      </c>
      <c r="E58" s="27">
        <v>1</v>
      </c>
      <c r="F58" s="27">
        <v>1</v>
      </c>
      <c r="G58" s="27">
        <v>1</v>
      </c>
      <c r="H58" s="27">
        <v>1</v>
      </c>
      <c r="I58" s="165">
        <v>1</v>
      </c>
      <c r="J58" s="186">
        <f t="shared" si="0"/>
        <v>8</v>
      </c>
      <c r="K58" s="154"/>
      <c r="L58" s="165">
        <v>1</v>
      </c>
      <c r="M58" s="154"/>
      <c r="N58" s="186">
        <v>1</v>
      </c>
      <c r="O58" s="161"/>
      <c r="P58" s="187"/>
    </row>
    <row r="59" spans="1:16" s="188" customFormat="1">
      <c r="A59" s="154"/>
      <c r="B59" s="27">
        <v>1</v>
      </c>
      <c r="C59" s="27">
        <v>1</v>
      </c>
      <c r="D59" s="27">
        <v>1</v>
      </c>
      <c r="E59" s="27">
        <v>1</v>
      </c>
      <c r="F59" s="27">
        <v>1</v>
      </c>
      <c r="G59" s="27">
        <v>1</v>
      </c>
      <c r="H59" s="27">
        <v>1</v>
      </c>
      <c r="I59" s="165">
        <v>1</v>
      </c>
      <c r="J59" s="186">
        <f t="shared" si="0"/>
        <v>8</v>
      </c>
      <c r="K59" s="154"/>
      <c r="L59" s="165">
        <v>1</v>
      </c>
      <c r="M59" s="154"/>
      <c r="N59" s="186">
        <v>1</v>
      </c>
      <c r="O59" s="161"/>
      <c r="P59" s="187"/>
    </row>
    <row r="60" spans="1:16">
      <c r="A60" s="155"/>
      <c r="B60" s="2">
        <v>1</v>
      </c>
      <c r="C60" s="2">
        <v>1</v>
      </c>
      <c r="D60" s="182">
        <v>0</v>
      </c>
      <c r="E60" s="2">
        <v>1</v>
      </c>
      <c r="F60" s="182">
        <v>0</v>
      </c>
      <c r="G60" s="2">
        <v>1</v>
      </c>
      <c r="H60" s="2">
        <v>1</v>
      </c>
      <c r="I60" s="6">
        <v>1</v>
      </c>
      <c r="J60" s="186">
        <f t="shared" si="0"/>
        <v>6</v>
      </c>
      <c r="K60" s="155"/>
      <c r="L60" s="6">
        <v>1</v>
      </c>
      <c r="M60" s="155"/>
      <c r="N60" s="22">
        <v>1</v>
      </c>
      <c r="O60" s="98"/>
      <c r="P60" s="153"/>
    </row>
    <row r="61" spans="1:16">
      <c r="A61" s="155"/>
      <c r="B61" s="2">
        <v>1</v>
      </c>
      <c r="C61" s="2">
        <v>1</v>
      </c>
      <c r="D61" s="2">
        <v>1</v>
      </c>
      <c r="E61" s="2">
        <v>1</v>
      </c>
      <c r="F61" s="2">
        <v>1</v>
      </c>
      <c r="G61" s="2">
        <v>1</v>
      </c>
      <c r="H61" s="2">
        <v>1</v>
      </c>
      <c r="I61" s="6">
        <v>1</v>
      </c>
      <c r="J61" s="186">
        <f t="shared" si="0"/>
        <v>8</v>
      </c>
      <c r="K61" s="155"/>
      <c r="L61" s="6">
        <v>1</v>
      </c>
      <c r="M61" s="155"/>
      <c r="N61" s="22">
        <v>1</v>
      </c>
      <c r="O61" s="98"/>
      <c r="P61" s="153"/>
    </row>
    <row r="62" spans="1:16">
      <c r="A62" s="155"/>
      <c r="B62" s="2">
        <v>1</v>
      </c>
      <c r="C62" s="2">
        <v>1</v>
      </c>
      <c r="D62" s="2">
        <v>1</v>
      </c>
      <c r="E62" s="2">
        <v>1</v>
      </c>
      <c r="F62" s="2">
        <v>1</v>
      </c>
      <c r="G62" s="2">
        <v>1</v>
      </c>
      <c r="H62" s="2">
        <v>1</v>
      </c>
      <c r="I62" s="6">
        <v>1</v>
      </c>
      <c r="J62" s="186">
        <f t="shared" si="0"/>
        <v>8</v>
      </c>
      <c r="K62" s="155"/>
      <c r="L62" s="6">
        <v>1</v>
      </c>
      <c r="M62" s="155"/>
      <c r="N62" s="22">
        <v>1</v>
      </c>
      <c r="O62" s="98"/>
      <c r="P62" s="153"/>
    </row>
    <row r="63" spans="1:16">
      <c r="A63" s="156"/>
      <c r="B63" s="52">
        <v>1</v>
      </c>
      <c r="C63" s="52">
        <v>1</v>
      </c>
      <c r="D63" s="52">
        <v>1</v>
      </c>
      <c r="E63" s="52">
        <v>1</v>
      </c>
      <c r="F63" s="52">
        <v>1</v>
      </c>
      <c r="G63" s="52">
        <v>1</v>
      </c>
      <c r="H63" s="52">
        <v>1</v>
      </c>
      <c r="I63" s="164">
        <v>1</v>
      </c>
      <c r="J63" s="186">
        <f t="shared" si="0"/>
        <v>8</v>
      </c>
      <c r="K63" s="155">
        <v>1</v>
      </c>
      <c r="L63" s="6"/>
      <c r="M63" s="155"/>
      <c r="N63" s="22">
        <v>1</v>
      </c>
      <c r="O63" s="152" t="s">
        <v>259</v>
      </c>
      <c r="P63" s="153"/>
    </row>
    <row r="64" spans="1:16">
      <c r="A64" s="155"/>
      <c r="B64" s="2">
        <v>1</v>
      </c>
      <c r="C64" s="2">
        <v>1</v>
      </c>
      <c r="D64" s="2">
        <v>1</v>
      </c>
      <c r="E64" s="2">
        <v>1</v>
      </c>
      <c r="F64" s="2">
        <v>1</v>
      </c>
      <c r="G64" s="2">
        <v>1</v>
      </c>
      <c r="H64" s="2">
        <v>1</v>
      </c>
      <c r="I64" s="6">
        <v>1</v>
      </c>
      <c r="J64" s="186">
        <f t="shared" si="0"/>
        <v>8</v>
      </c>
      <c r="K64" s="155">
        <v>1</v>
      </c>
      <c r="L64" s="6"/>
      <c r="M64" s="155">
        <v>1</v>
      </c>
      <c r="N64" s="22"/>
      <c r="O64" s="98" t="s">
        <v>122</v>
      </c>
      <c r="P64" s="153"/>
    </row>
    <row r="65" spans="1:16">
      <c r="A65" s="155"/>
      <c r="B65" s="1">
        <v>1</v>
      </c>
      <c r="C65" s="1">
        <v>1</v>
      </c>
      <c r="D65" s="2">
        <v>1</v>
      </c>
      <c r="E65" s="2">
        <v>1</v>
      </c>
      <c r="F65" s="2">
        <v>1</v>
      </c>
      <c r="G65" s="2">
        <v>1</v>
      </c>
      <c r="H65" s="2">
        <v>1</v>
      </c>
      <c r="I65" s="6">
        <v>1</v>
      </c>
      <c r="J65" s="186">
        <f t="shared" si="0"/>
        <v>8</v>
      </c>
      <c r="K65" s="155">
        <v>1</v>
      </c>
      <c r="L65" s="6"/>
      <c r="M65" s="155"/>
      <c r="N65" s="22">
        <v>1</v>
      </c>
      <c r="O65" s="98" t="s">
        <v>121</v>
      </c>
      <c r="P65" s="153"/>
    </row>
    <row r="66" spans="1:16">
      <c r="A66" s="155"/>
      <c r="B66" s="1">
        <v>1</v>
      </c>
      <c r="C66" s="1">
        <v>1</v>
      </c>
      <c r="D66" s="2">
        <v>1</v>
      </c>
      <c r="E66" s="2">
        <v>1</v>
      </c>
      <c r="F66" s="2">
        <v>1</v>
      </c>
      <c r="G66" s="2">
        <v>1</v>
      </c>
      <c r="H66" s="2">
        <v>1</v>
      </c>
      <c r="I66" s="6">
        <v>1</v>
      </c>
      <c r="J66" s="186">
        <f t="shared" si="0"/>
        <v>8</v>
      </c>
      <c r="K66" s="155">
        <v>1</v>
      </c>
      <c r="L66" s="6"/>
      <c r="M66" s="155"/>
      <c r="N66" s="22">
        <v>1</v>
      </c>
      <c r="O66" s="98"/>
      <c r="P66" s="153"/>
    </row>
    <row r="67" spans="1:16">
      <c r="A67" s="155"/>
      <c r="B67" s="1">
        <v>1</v>
      </c>
      <c r="C67" s="1">
        <v>1</v>
      </c>
      <c r="D67" s="2">
        <v>1</v>
      </c>
      <c r="E67" s="2">
        <v>1</v>
      </c>
      <c r="F67" s="2">
        <v>1</v>
      </c>
      <c r="G67" s="2">
        <v>1</v>
      </c>
      <c r="H67" s="2">
        <v>1</v>
      </c>
      <c r="I67" s="6">
        <v>1</v>
      </c>
      <c r="J67" s="186">
        <f t="shared" si="0"/>
        <v>8</v>
      </c>
      <c r="K67" s="155">
        <v>1</v>
      </c>
      <c r="L67" s="6"/>
      <c r="M67" s="155"/>
      <c r="N67" s="22">
        <v>1</v>
      </c>
      <c r="O67" s="98"/>
      <c r="P67" s="153"/>
    </row>
    <row r="68" spans="1:16">
      <c r="A68" s="155"/>
      <c r="B68" s="1">
        <v>1</v>
      </c>
      <c r="C68" s="1">
        <v>1</v>
      </c>
      <c r="D68" s="2">
        <v>1</v>
      </c>
      <c r="E68" s="2">
        <v>1</v>
      </c>
      <c r="F68" s="2">
        <v>1</v>
      </c>
      <c r="G68" s="2">
        <v>1</v>
      </c>
      <c r="H68" s="2">
        <v>1</v>
      </c>
      <c r="I68" s="6">
        <v>1</v>
      </c>
      <c r="J68" s="186">
        <f t="shared" si="0"/>
        <v>8</v>
      </c>
      <c r="K68" s="155">
        <v>1</v>
      </c>
      <c r="L68" s="6"/>
      <c r="M68" s="155"/>
      <c r="N68" s="22">
        <v>1</v>
      </c>
      <c r="O68" s="98"/>
      <c r="P68" s="153"/>
    </row>
    <row r="69" spans="1:16">
      <c r="A69" s="155"/>
      <c r="B69" s="1">
        <v>1</v>
      </c>
      <c r="C69" s="1">
        <v>1</v>
      </c>
      <c r="D69" s="2">
        <v>1</v>
      </c>
      <c r="E69" s="2">
        <v>1</v>
      </c>
      <c r="F69" s="182">
        <v>0</v>
      </c>
      <c r="G69" s="2">
        <v>1</v>
      </c>
      <c r="H69" s="2">
        <v>1</v>
      </c>
      <c r="I69" s="6">
        <v>1</v>
      </c>
      <c r="J69" s="186">
        <f t="shared" si="0"/>
        <v>7</v>
      </c>
      <c r="K69" s="155">
        <v>1</v>
      </c>
      <c r="L69" s="6"/>
      <c r="M69" s="155"/>
      <c r="N69" s="22">
        <v>1</v>
      </c>
      <c r="O69" s="98"/>
      <c r="P69" s="153"/>
    </row>
    <row r="70" spans="1:16">
      <c r="A70" s="155"/>
      <c r="B70" s="1">
        <v>1</v>
      </c>
      <c r="C70" s="1">
        <v>1</v>
      </c>
      <c r="D70" s="2">
        <v>1</v>
      </c>
      <c r="E70" s="2">
        <v>1</v>
      </c>
      <c r="F70" s="2">
        <v>1</v>
      </c>
      <c r="G70" s="2">
        <v>1</v>
      </c>
      <c r="H70" s="2">
        <v>1</v>
      </c>
      <c r="I70" s="6">
        <v>1</v>
      </c>
      <c r="J70" s="186">
        <f t="shared" si="0"/>
        <v>8</v>
      </c>
      <c r="K70" s="155">
        <v>1</v>
      </c>
      <c r="L70" s="6"/>
      <c r="M70" s="155"/>
      <c r="N70" s="22">
        <v>1</v>
      </c>
      <c r="O70" s="98"/>
      <c r="P70" s="153"/>
    </row>
    <row r="71" spans="1:16">
      <c r="A71" s="155"/>
      <c r="B71" s="1">
        <v>1</v>
      </c>
      <c r="C71" s="182">
        <v>0</v>
      </c>
      <c r="D71" s="2">
        <v>1</v>
      </c>
      <c r="E71" s="2">
        <v>1</v>
      </c>
      <c r="F71" s="182">
        <v>0</v>
      </c>
      <c r="G71" s="182">
        <v>0</v>
      </c>
      <c r="H71" s="182">
        <v>0</v>
      </c>
      <c r="I71" s="189">
        <v>0</v>
      </c>
      <c r="J71" s="186">
        <f t="shared" si="0"/>
        <v>3</v>
      </c>
      <c r="K71" s="155">
        <v>1</v>
      </c>
      <c r="L71" s="6"/>
      <c r="M71" s="155"/>
      <c r="N71" s="22">
        <v>1</v>
      </c>
      <c r="O71" s="98"/>
      <c r="P71" s="153"/>
    </row>
    <row r="72" spans="1:16">
      <c r="A72" s="155"/>
      <c r="B72" s="1">
        <v>1</v>
      </c>
      <c r="C72" s="1">
        <v>1</v>
      </c>
      <c r="D72" s="2">
        <v>1</v>
      </c>
      <c r="E72" s="2">
        <v>1</v>
      </c>
      <c r="F72" s="2">
        <v>1</v>
      </c>
      <c r="G72" s="2">
        <v>1</v>
      </c>
      <c r="H72" s="2">
        <v>1</v>
      </c>
      <c r="I72" s="6">
        <v>1</v>
      </c>
      <c r="J72" s="186">
        <f t="shared" si="0"/>
        <v>8</v>
      </c>
      <c r="K72" s="155">
        <v>1</v>
      </c>
      <c r="L72" s="6"/>
      <c r="M72" s="155"/>
      <c r="N72" s="22">
        <v>1</v>
      </c>
      <c r="O72" s="98"/>
      <c r="P72" s="153"/>
    </row>
    <row r="73" spans="1:16">
      <c r="A73" s="155"/>
      <c r="B73" s="1">
        <v>1</v>
      </c>
      <c r="C73" s="1">
        <v>1</v>
      </c>
      <c r="D73" s="2">
        <v>1</v>
      </c>
      <c r="E73" s="2">
        <v>1</v>
      </c>
      <c r="F73" s="182">
        <v>0</v>
      </c>
      <c r="G73" s="2">
        <v>1</v>
      </c>
      <c r="H73" s="2">
        <v>1</v>
      </c>
      <c r="I73" s="6">
        <v>1</v>
      </c>
      <c r="J73" s="186">
        <f t="shared" si="0"/>
        <v>7</v>
      </c>
      <c r="K73" s="155">
        <v>1</v>
      </c>
      <c r="L73" s="6"/>
      <c r="M73" s="155"/>
      <c r="N73" s="22">
        <v>1</v>
      </c>
      <c r="O73" s="98"/>
      <c r="P73" s="153"/>
    </row>
    <row r="74" spans="1:16">
      <c r="A74" s="155"/>
      <c r="B74" s="1">
        <v>1</v>
      </c>
      <c r="C74" s="1">
        <v>1</v>
      </c>
      <c r="D74" s="2">
        <v>1</v>
      </c>
      <c r="E74" s="2">
        <v>1</v>
      </c>
      <c r="F74" s="2">
        <v>1</v>
      </c>
      <c r="G74" s="2">
        <v>1</v>
      </c>
      <c r="H74" s="2">
        <v>1</v>
      </c>
      <c r="I74" s="6">
        <v>1</v>
      </c>
      <c r="J74" s="186">
        <f t="shared" si="0"/>
        <v>8</v>
      </c>
      <c r="K74" s="155">
        <v>1</v>
      </c>
      <c r="L74" s="6"/>
      <c r="M74" s="155"/>
      <c r="N74" s="22">
        <v>1</v>
      </c>
      <c r="O74" s="98"/>
      <c r="P74" s="153"/>
    </row>
    <row r="75" spans="1:16">
      <c r="A75" s="155"/>
      <c r="B75" s="1">
        <v>1</v>
      </c>
      <c r="C75" s="1">
        <v>1</v>
      </c>
      <c r="D75" s="2">
        <v>1</v>
      </c>
      <c r="E75" s="2">
        <v>1</v>
      </c>
      <c r="F75" s="2">
        <v>1</v>
      </c>
      <c r="G75" s="2">
        <v>1</v>
      </c>
      <c r="H75" s="2">
        <v>1</v>
      </c>
      <c r="I75" s="6">
        <v>1</v>
      </c>
      <c r="J75" s="186">
        <f t="shared" si="0"/>
        <v>8</v>
      </c>
      <c r="K75" s="155">
        <v>1</v>
      </c>
      <c r="L75" s="6"/>
      <c r="M75" s="155"/>
      <c r="N75" s="22">
        <v>1</v>
      </c>
      <c r="O75" s="98"/>
      <c r="P75" s="153"/>
    </row>
    <row r="76" spans="1:16">
      <c r="A76" s="155"/>
      <c r="B76" s="1">
        <v>1</v>
      </c>
      <c r="C76" s="1">
        <v>1</v>
      </c>
      <c r="D76" s="2">
        <v>1</v>
      </c>
      <c r="E76" s="2">
        <v>1</v>
      </c>
      <c r="F76" s="2">
        <v>1</v>
      </c>
      <c r="G76" s="2">
        <v>1</v>
      </c>
      <c r="H76" s="2">
        <v>1</v>
      </c>
      <c r="I76" s="6">
        <v>1</v>
      </c>
      <c r="J76" s="186">
        <f t="shared" si="0"/>
        <v>8</v>
      </c>
      <c r="K76" s="155">
        <v>1</v>
      </c>
      <c r="L76" s="6"/>
      <c r="M76" s="155"/>
      <c r="N76" s="22">
        <v>1</v>
      </c>
      <c r="O76" s="98"/>
      <c r="P76" s="153"/>
    </row>
    <row r="77" spans="1:16" s="188" customFormat="1">
      <c r="A77" s="154"/>
      <c r="B77" s="185">
        <v>1</v>
      </c>
      <c r="C77" s="185">
        <v>1</v>
      </c>
      <c r="D77" s="27">
        <v>1</v>
      </c>
      <c r="E77" s="27">
        <v>1</v>
      </c>
      <c r="F77" s="27">
        <v>1</v>
      </c>
      <c r="G77" s="27">
        <v>1</v>
      </c>
      <c r="H77" s="27">
        <v>1</v>
      </c>
      <c r="I77" s="165">
        <v>1</v>
      </c>
      <c r="J77" s="186">
        <f t="shared" si="0"/>
        <v>8</v>
      </c>
      <c r="K77" s="154">
        <v>1</v>
      </c>
      <c r="L77" s="165"/>
      <c r="M77" s="154">
        <v>1</v>
      </c>
      <c r="N77" s="186"/>
      <c r="O77" s="161"/>
      <c r="P77" s="187"/>
    </row>
    <row r="78" spans="1:16">
      <c r="A78" s="155"/>
      <c r="B78" s="1">
        <v>1</v>
      </c>
      <c r="C78" s="1">
        <v>1</v>
      </c>
      <c r="D78" s="2">
        <v>1</v>
      </c>
      <c r="E78" s="2">
        <v>1</v>
      </c>
      <c r="F78" s="2">
        <v>1</v>
      </c>
      <c r="G78" s="2">
        <v>1</v>
      </c>
      <c r="H78" s="2">
        <v>1</v>
      </c>
      <c r="I78" s="6">
        <v>1</v>
      </c>
      <c r="J78" s="186">
        <f t="shared" ref="J78:J112" si="1">SUM(B78:I78)</f>
        <v>8</v>
      </c>
      <c r="K78" s="155">
        <v>1</v>
      </c>
      <c r="L78" s="6"/>
      <c r="M78" s="155">
        <v>1</v>
      </c>
      <c r="N78" s="22"/>
      <c r="O78" s="98"/>
      <c r="P78" s="153"/>
    </row>
    <row r="79" spans="1:16">
      <c r="A79" s="155"/>
      <c r="B79" s="1">
        <v>1</v>
      </c>
      <c r="C79" s="182">
        <v>0</v>
      </c>
      <c r="D79" s="2">
        <v>1</v>
      </c>
      <c r="E79" s="2">
        <v>1</v>
      </c>
      <c r="F79" s="2">
        <v>1</v>
      </c>
      <c r="G79" s="2">
        <v>1</v>
      </c>
      <c r="H79" s="2">
        <v>1</v>
      </c>
      <c r="I79" s="6">
        <v>1</v>
      </c>
      <c r="J79" s="186">
        <f t="shared" si="1"/>
        <v>7</v>
      </c>
      <c r="K79" s="155">
        <v>1</v>
      </c>
      <c r="L79" s="6"/>
      <c r="M79" s="155"/>
      <c r="N79" s="22">
        <v>1</v>
      </c>
      <c r="O79" s="98"/>
      <c r="P79" s="153"/>
    </row>
    <row r="80" spans="1:16">
      <c r="A80" s="155"/>
      <c r="B80" s="1">
        <v>1</v>
      </c>
      <c r="C80" s="1">
        <v>1</v>
      </c>
      <c r="D80" s="2">
        <v>1</v>
      </c>
      <c r="E80" s="2">
        <v>1</v>
      </c>
      <c r="F80" s="2">
        <v>1</v>
      </c>
      <c r="G80" s="2">
        <v>1</v>
      </c>
      <c r="H80" s="2">
        <v>1</v>
      </c>
      <c r="I80" s="6">
        <v>1</v>
      </c>
      <c r="J80" s="186">
        <f t="shared" si="1"/>
        <v>8</v>
      </c>
      <c r="K80" s="155">
        <v>1</v>
      </c>
      <c r="L80" s="6"/>
      <c r="M80" s="155"/>
      <c r="N80" s="22">
        <v>1</v>
      </c>
      <c r="O80" s="98"/>
      <c r="P80" s="153"/>
    </row>
    <row r="81" spans="1:16">
      <c r="A81" s="155"/>
      <c r="B81" s="1">
        <v>1</v>
      </c>
      <c r="C81" s="1">
        <v>1</v>
      </c>
      <c r="D81" s="2">
        <v>1</v>
      </c>
      <c r="E81" s="2">
        <v>1</v>
      </c>
      <c r="F81" s="182">
        <v>0</v>
      </c>
      <c r="G81" s="2">
        <v>1</v>
      </c>
      <c r="H81" s="2">
        <v>1</v>
      </c>
      <c r="I81" s="6">
        <v>1</v>
      </c>
      <c r="J81" s="186">
        <f t="shared" si="1"/>
        <v>7</v>
      </c>
      <c r="K81" s="155">
        <v>1</v>
      </c>
      <c r="L81" s="6"/>
      <c r="M81" s="155"/>
      <c r="N81" s="22">
        <v>1</v>
      </c>
      <c r="O81" s="98"/>
      <c r="P81" s="153"/>
    </row>
    <row r="82" spans="1:16">
      <c r="A82" s="155"/>
      <c r="B82" s="1">
        <v>1</v>
      </c>
      <c r="C82" s="1">
        <v>1</v>
      </c>
      <c r="D82" s="182">
        <v>0</v>
      </c>
      <c r="E82" s="2">
        <v>1</v>
      </c>
      <c r="F82" s="2">
        <v>1</v>
      </c>
      <c r="G82" s="2">
        <v>1</v>
      </c>
      <c r="H82" s="2">
        <v>1</v>
      </c>
      <c r="I82" s="189">
        <v>0</v>
      </c>
      <c r="J82" s="186">
        <f t="shared" si="1"/>
        <v>6</v>
      </c>
      <c r="K82" s="155">
        <v>1</v>
      </c>
      <c r="L82" s="6"/>
      <c r="M82" s="155"/>
      <c r="N82" s="22">
        <v>1</v>
      </c>
      <c r="O82" s="98"/>
      <c r="P82" s="153"/>
    </row>
    <row r="83" spans="1:16">
      <c r="A83" s="155"/>
      <c r="B83" s="1">
        <v>1</v>
      </c>
      <c r="C83" s="1">
        <v>1</v>
      </c>
      <c r="D83" s="2">
        <v>1</v>
      </c>
      <c r="E83" s="2">
        <v>1</v>
      </c>
      <c r="F83" s="2">
        <v>1</v>
      </c>
      <c r="G83" s="2">
        <v>1</v>
      </c>
      <c r="H83" s="2">
        <v>1</v>
      </c>
      <c r="I83" s="6">
        <v>1</v>
      </c>
      <c r="J83" s="186">
        <f t="shared" si="1"/>
        <v>8</v>
      </c>
      <c r="K83" s="155">
        <v>1</v>
      </c>
      <c r="L83" s="6"/>
      <c r="M83" s="155"/>
      <c r="N83" s="22">
        <v>1</v>
      </c>
      <c r="O83" s="98"/>
      <c r="P83" s="153"/>
    </row>
    <row r="84" spans="1:16">
      <c r="A84" s="157"/>
      <c r="B84" s="25">
        <v>1</v>
      </c>
      <c r="C84" s="25">
        <v>1</v>
      </c>
      <c r="D84" s="3">
        <v>1</v>
      </c>
      <c r="E84" s="3">
        <v>1</v>
      </c>
      <c r="F84" s="3">
        <v>1</v>
      </c>
      <c r="G84" s="3">
        <v>1</v>
      </c>
      <c r="H84" s="3">
        <v>1</v>
      </c>
      <c r="I84" s="4">
        <v>1</v>
      </c>
      <c r="J84" s="186">
        <f t="shared" si="1"/>
        <v>8</v>
      </c>
      <c r="K84" s="155">
        <v>1</v>
      </c>
      <c r="L84" s="6"/>
      <c r="M84" s="155"/>
      <c r="N84" s="22">
        <v>1</v>
      </c>
      <c r="O84" s="98"/>
      <c r="P84" s="153"/>
    </row>
    <row r="85" spans="1:16">
      <c r="A85" s="154"/>
      <c r="B85" s="1">
        <v>1</v>
      </c>
      <c r="C85" s="1">
        <v>1</v>
      </c>
      <c r="D85" s="27">
        <v>1</v>
      </c>
      <c r="E85" s="27">
        <v>1</v>
      </c>
      <c r="F85" s="182">
        <v>0</v>
      </c>
      <c r="G85" s="27">
        <v>1</v>
      </c>
      <c r="H85" s="27">
        <v>1</v>
      </c>
      <c r="I85" s="189">
        <v>0</v>
      </c>
      <c r="J85" s="186">
        <f t="shared" si="1"/>
        <v>6</v>
      </c>
      <c r="K85" s="155">
        <v>1</v>
      </c>
      <c r="L85" s="6"/>
      <c r="M85" s="155"/>
      <c r="N85" s="22">
        <v>1</v>
      </c>
      <c r="O85" s="98"/>
      <c r="P85" s="153"/>
    </row>
    <row r="86" spans="1:16">
      <c r="A86" s="154"/>
      <c r="B86" s="1">
        <v>1</v>
      </c>
      <c r="C86" s="1">
        <v>1</v>
      </c>
      <c r="D86" s="27">
        <v>1</v>
      </c>
      <c r="E86" s="27">
        <v>1</v>
      </c>
      <c r="F86" s="27">
        <v>1</v>
      </c>
      <c r="G86" s="27">
        <v>1</v>
      </c>
      <c r="H86" s="27">
        <v>1</v>
      </c>
      <c r="I86" s="165">
        <v>1</v>
      </c>
      <c r="J86" s="186">
        <f t="shared" si="1"/>
        <v>8</v>
      </c>
      <c r="K86" s="155">
        <v>1</v>
      </c>
      <c r="L86" s="6"/>
      <c r="M86" s="155">
        <v>1</v>
      </c>
      <c r="N86" s="22"/>
      <c r="O86" s="98"/>
      <c r="P86" s="153"/>
    </row>
    <row r="87" spans="1:16" s="188" customFormat="1">
      <c r="A87" s="154"/>
      <c r="B87" s="185">
        <v>1</v>
      </c>
      <c r="C87" s="185">
        <v>1</v>
      </c>
      <c r="D87" s="27">
        <v>1</v>
      </c>
      <c r="E87" s="27">
        <v>1</v>
      </c>
      <c r="F87" s="27">
        <v>1</v>
      </c>
      <c r="G87" s="27">
        <v>1</v>
      </c>
      <c r="H87" s="27">
        <v>1</v>
      </c>
      <c r="I87" s="165">
        <v>1</v>
      </c>
      <c r="J87" s="186">
        <f t="shared" si="1"/>
        <v>8</v>
      </c>
      <c r="K87" s="154">
        <v>1</v>
      </c>
      <c r="L87" s="165"/>
      <c r="M87" s="154">
        <v>1</v>
      </c>
      <c r="N87" s="186"/>
      <c r="O87" s="161"/>
      <c r="P87" s="187"/>
    </row>
    <row r="88" spans="1:16">
      <c r="A88" s="155"/>
      <c r="B88" s="1">
        <v>1</v>
      </c>
      <c r="C88" s="1">
        <v>1</v>
      </c>
      <c r="D88" s="2">
        <v>1</v>
      </c>
      <c r="E88" s="2">
        <v>1</v>
      </c>
      <c r="F88" s="2">
        <v>1</v>
      </c>
      <c r="G88" s="2">
        <v>1</v>
      </c>
      <c r="H88" s="2">
        <v>1</v>
      </c>
      <c r="I88" s="6">
        <v>1</v>
      </c>
      <c r="J88" s="186">
        <f t="shared" si="1"/>
        <v>8</v>
      </c>
      <c r="K88" s="155"/>
      <c r="L88" s="6">
        <v>1</v>
      </c>
      <c r="M88" s="155"/>
      <c r="N88" s="22">
        <v>1</v>
      </c>
      <c r="O88" s="98"/>
      <c r="P88" s="153"/>
    </row>
    <row r="89" spans="1:16">
      <c r="A89" s="155"/>
      <c r="B89" s="1">
        <v>1</v>
      </c>
      <c r="C89" s="1">
        <v>1</v>
      </c>
      <c r="D89" s="2">
        <v>1</v>
      </c>
      <c r="E89" s="2">
        <v>1</v>
      </c>
      <c r="F89" s="2">
        <v>1</v>
      </c>
      <c r="G89" s="2">
        <v>1</v>
      </c>
      <c r="H89" s="2">
        <v>1</v>
      </c>
      <c r="I89" s="6">
        <v>1</v>
      </c>
      <c r="J89" s="186">
        <f t="shared" si="1"/>
        <v>8</v>
      </c>
      <c r="K89" s="155"/>
      <c r="L89" s="6">
        <v>1</v>
      </c>
      <c r="M89" s="155">
        <v>1</v>
      </c>
      <c r="N89" s="22"/>
      <c r="O89" s="98"/>
      <c r="P89" s="153"/>
    </row>
    <row r="90" spans="1:16">
      <c r="A90" s="155"/>
      <c r="B90" s="1">
        <v>1</v>
      </c>
      <c r="C90" s="1">
        <v>1</v>
      </c>
      <c r="D90" s="2">
        <v>1</v>
      </c>
      <c r="E90" s="2">
        <v>1</v>
      </c>
      <c r="F90" s="2">
        <v>1</v>
      </c>
      <c r="G90" s="2">
        <v>1</v>
      </c>
      <c r="H90" s="182">
        <v>0</v>
      </c>
      <c r="I90" s="6">
        <v>1</v>
      </c>
      <c r="J90" s="186">
        <f t="shared" si="1"/>
        <v>7</v>
      </c>
      <c r="K90" s="155"/>
      <c r="L90" s="6">
        <v>1</v>
      </c>
      <c r="M90" s="155">
        <v>1</v>
      </c>
      <c r="N90" s="22"/>
      <c r="O90" s="98"/>
      <c r="P90" s="153"/>
    </row>
    <row r="91" spans="1:16">
      <c r="A91" s="155"/>
      <c r="B91" s="1">
        <v>1</v>
      </c>
      <c r="C91" s="1">
        <v>1</v>
      </c>
      <c r="D91" s="2">
        <v>1</v>
      </c>
      <c r="E91" s="2">
        <v>1</v>
      </c>
      <c r="F91" s="2">
        <v>1</v>
      </c>
      <c r="G91" s="2">
        <v>1</v>
      </c>
      <c r="H91" s="2">
        <v>1</v>
      </c>
      <c r="I91" s="6">
        <v>1</v>
      </c>
      <c r="J91" s="186">
        <f t="shared" si="1"/>
        <v>8</v>
      </c>
      <c r="K91" s="155"/>
      <c r="L91" s="6">
        <v>1</v>
      </c>
      <c r="M91" s="155"/>
      <c r="N91" s="22">
        <v>1</v>
      </c>
      <c r="O91" s="98"/>
      <c r="P91" s="153"/>
    </row>
    <row r="92" spans="1:16">
      <c r="A92" s="155"/>
      <c r="B92" s="1">
        <v>1</v>
      </c>
      <c r="C92" s="1">
        <v>1</v>
      </c>
      <c r="D92" s="2">
        <v>1</v>
      </c>
      <c r="E92" s="2">
        <v>1</v>
      </c>
      <c r="F92" s="2">
        <v>1</v>
      </c>
      <c r="G92" s="2">
        <v>1</v>
      </c>
      <c r="H92" s="2">
        <v>1</v>
      </c>
      <c r="I92" s="6">
        <v>1</v>
      </c>
      <c r="J92" s="186">
        <f t="shared" si="1"/>
        <v>8</v>
      </c>
      <c r="K92" s="155"/>
      <c r="L92" s="6">
        <v>1</v>
      </c>
      <c r="M92" s="155"/>
      <c r="N92" s="22">
        <v>1</v>
      </c>
      <c r="O92" s="98"/>
      <c r="P92" s="153"/>
    </row>
    <row r="93" spans="1:16">
      <c r="A93" s="155"/>
      <c r="B93" s="1">
        <v>1</v>
      </c>
      <c r="C93" s="1">
        <v>1</v>
      </c>
      <c r="D93" s="2">
        <v>1</v>
      </c>
      <c r="E93" s="2">
        <v>1</v>
      </c>
      <c r="F93" s="2">
        <v>1</v>
      </c>
      <c r="G93" s="2">
        <v>1</v>
      </c>
      <c r="H93" s="2">
        <v>1</v>
      </c>
      <c r="I93" s="6">
        <v>1</v>
      </c>
      <c r="J93" s="186">
        <f t="shared" si="1"/>
        <v>8</v>
      </c>
      <c r="K93" s="155"/>
      <c r="L93" s="6">
        <v>1</v>
      </c>
      <c r="M93" s="155"/>
      <c r="N93" s="22">
        <v>1</v>
      </c>
      <c r="O93" s="98"/>
      <c r="P93" s="153"/>
    </row>
    <row r="94" spans="1:16">
      <c r="A94" s="155"/>
      <c r="B94" s="1">
        <v>1</v>
      </c>
      <c r="C94" s="2">
        <v>1</v>
      </c>
      <c r="D94" s="2">
        <v>1</v>
      </c>
      <c r="E94" s="2">
        <v>1</v>
      </c>
      <c r="F94" s="182">
        <v>0</v>
      </c>
      <c r="G94" s="2">
        <v>1</v>
      </c>
      <c r="H94" s="2">
        <v>1</v>
      </c>
      <c r="I94" s="6">
        <v>1</v>
      </c>
      <c r="J94" s="186">
        <f t="shared" si="1"/>
        <v>7</v>
      </c>
      <c r="K94" s="155"/>
      <c r="L94" s="6">
        <v>1</v>
      </c>
      <c r="M94" s="155"/>
      <c r="N94" s="22">
        <v>1</v>
      </c>
      <c r="O94" s="98"/>
      <c r="P94" s="153"/>
    </row>
    <row r="95" spans="1:16">
      <c r="A95" s="155"/>
      <c r="B95" s="1">
        <v>1</v>
      </c>
      <c r="C95" s="1">
        <v>1</v>
      </c>
      <c r="D95" s="2">
        <v>1</v>
      </c>
      <c r="E95" s="2">
        <v>1</v>
      </c>
      <c r="F95" s="2">
        <v>1</v>
      </c>
      <c r="G95" s="2">
        <v>1</v>
      </c>
      <c r="H95" s="2">
        <v>1</v>
      </c>
      <c r="I95" s="189">
        <v>0</v>
      </c>
      <c r="J95" s="186">
        <f t="shared" si="1"/>
        <v>7</v>
      </c>
      <c r="K95" s="155"/>
      <c r="L95" s="6">
        <v>1</v>
      </c>
      <c r="M95" s="155"/>
      <c r="N95" s="22">
        <v>1</v>
      </c>
      <c r="O95" s="98"/>
      <c r="P95" s="153"/>
    </row>
    <row r="96" spans="1:16">
      <c r="A96" s="155"/>
      <c r="B96" s="1">
        <v>1</v>
      </c>
      <c r="C96" s="1">
        <v>1</v>
      </c>
      <c r="D96" s="2">
        <v>1</v>
      </c>
      <c r="E96" s="2">
        <v>1</v>
      </c>
      <c r="F96" s="2">
        <v>1</v>
      </c>
      <c r="G96" s="2">
        <v>1</v>
      </c>
      <c r="H96" s="2">
        <v>1</v>
      </c>
      <c r="I96" s="6">
        <v>1</v>
      </c>
      <c r="J96" s="186">
        <f t="shared" si="1"/>
        <v>8</v>
      </c>
      <c r="K96" s="155"/>
      <c r="L96" s="6">
        <v>1</v>
      </c>
      <c r="M96" s="155"/>
      <c r="N96" s="22">
        <v>1</v>
      </c>
      <c r="O96" s="98"/>
      <c r="P96" s="153"/>
    </row>
    <row r="97" spans="1:16">
      <c r="A97" s="155"/>
      <c r="B97" s="1">
        <v>1</v>
      </c>
      <c r="C97" s="1">
        <v>1</v>
      </c>
      <c r="D97" s="2">
        <v>1</v>
      </c>
      <c r="E97" s="2">
        <v>1</v>
      </c>
      <c r="F97" s="2">
        <v>1</v>
      </c>
      <c r="G97" s="2">
        <v>1</v>
      </c>
      <c r="H97" s="2">
        <v>1</v>
      </c>
      <c r="I97" s="6">
        <v>1</v>
      </c>
      <c r="J97" s="186">
        <f t="shared" si="1"/>
        <v>8</v>
      </c>
      <c r="K97" s="155"/>
      <c r="L97" s="6">
        <v>1</v>
      </c>
      <c r="M97" s="155"/>
      <c r="N97" s="22">
        <v>1</v>
      </c>
      <c r="O97" s="98"/>
      <c r="P97" s="153"/>
    </row>
    <row r="98" spans="1:16">
      <c r="A98" s="155"/>
      <c r="B98" s="2">
        <v>1</v>
      </c>
      <c r="C98" s="1">
        <v>1</v>
      </c>
      <c r="D98" s="2">
        <v>1</v>
      </c>
      <c r="E98" s="2">
        <v>1</v>
      </c>
      <c r="F98" s="2">
        <v>1</v>
      </c>
      <c r="G98" s="2">
        <v>1</v>
      </c>
      <c r="H98" s="2">
        <v>1</v>
      </c>
      <c r="I98" s="6">
        <v>1</v>
      </c>
      <c r="J98" s="186">
        <f t="shared" si="1"/>
        <v>8</v>
      </c>
      <c r="K98" s="155"/>
      <c r="L98" s="6">
        <v>1</v>
      </c>
      <c r="M98" s="155"/>
      <c r="N98" s="22">
        <v>1</v>
      </c>
      <c r="O98" s="98"/>
      <c r="P98" s="153"/>
    </row>
    <row r="99" spans="1:16">
      <c r="A99" s="155"/>
      <c r="B99" s="1">
        <v>1</v>
      </c>
      <c r="C99" s="1">
        <v>1</v>
      </c>
      <c r="D99" s="2">
        <v>1</v>
      </c>
      <c r="E99" s="2">
        <v>1</v>
      </c>
      <c r="F99" s="2">
        <v>1</v>
      </c>
      <c r="G99" s="2">
        <v>1</v>
      </c>
      <c r="H99" s="2">
        <v>1</v>
      </c>
      <c r="I99" s="6">
        <v>1</v>
      </c>
      <c r="J99" s="186">
        <f t="shared" si="1"/>
        <v>8</v>
      </c>
      <c r="K99" s="155"/>
      <c r="L99" s="6">
        <v>1</v>
      </c>
      <c r="M99" s="155"/>
      <c r="N99" s="22">
        <v>1</v>
      </c>
      <c r="O99" s="98"/>
      <c r="P99" s="153"/>
    </row>
    <row r="100" spans="1:16">
      <c r="A100" s="155"/>
      <c r="B100" s="1">
        <v>1</v>
      </c>
      <c r="C100" s="1">
        <v>1</v>
      </c>
      <c r="D100" s="2">
        <v>1</v>
      </c>
      <c r="E100" s="2">
        <v>1</v>
      </c>
      <c r="F100" s="2">
        <v>1</v>
      </c>
      <c r="G100" s="2">
        <v>1</v>
      </c>
      <c r="H100" s="2">
        <v>1</v>
      </c>
      <c r="I100" s="6">
        <v>1</v>
      </c>
      <c r="J100" s="186">
        <f t="shared" si="1"/>
        <v>8</v>
      </c>
      <c r="K100" s="155"/>
      <c r="L100" s="6">
        <v>1</v>
      </c>
      <c r="M100" s="155"/>
      <c r="N100" s="22">
        <v>1</v>
      </c>
      <c r="O100" s="98"/>
      <c r="P100" s="153"/>
    </row>
    <row r="101" spans="1:16">
      <c r="A101" s="155"/>
      <c r="B101" s="1">
        <v>1</v>
      </c>
      <c r="C101" s="1">
        <v>1</v>
      </c>
      <c r="D101" s="2">
        <v>1</v>
      </c>
      <c r="E101" s="2">
        <v>1</v>
      </c>
      <c r="F101" s="2">
        <v>1</v>
      </c>
      <c r="G101" s="2">
        <v>1</v>
      </c>
      <c r="H101" s="2">
        <v>1</v>
      </c>
      <c r="I101" s="6">
        <v>1</v>
      </c>
      <c r="J101" s="186">
        <f t="shared" si="1"/>
        <v>8</v>
      </c>
      <c r="K101" s="155"/>
      <c r="L101" s="6">
        <v>1</v>
      </c>
      <c r="M101" s="155"/>
      <c r="N101" s="22">
        <v>1</v>
      </c>
      <c r="O101" s="98"/>
      <c r="P101" s="153"/>
    </row>
    <row r="102" spans="1:16">
      <c r="A102" s="155"/>
      <c r="B102" s="1">
        <v>1</v>
      </c>
      <c r="C102" s="1">
        <v>1</v>
      </c>
      <c r="D102" s="2">
        <v>1</v>
      </c>
      <c r="E102" s="2">
        <v>1</v>
      </c>
      <c r="F102" s="2">
        <v>1</v>
      </c>
      <c r="G102" s="2">
        <v>1</v>
      </c>
      <c r="H102" s="2">
        <v>1</v>
      </c>
      <c r="I102" s="6">
        <v>1</v>
      </c>
      <c r="J102" s="186">
        <f t="shared" si="1"/>
        <v>8</v>
      </c>
      <c r="K102" s="155"/>
      <c r="L102" s="6">
        <v>1</v>
      </c>
      <c r="M102" s="155">
        <v>1</v>
      </c>
      <c r="N102" s="22"/>
      <c r="O102" s="98"/>
      <c r="P102" s="153"/>
    </row>
    <row r="103" spans="1:16">
      <c r="A103" s="155"/>
      <c r="B103" s="1">
        <v>1</v>
      </c>
      <c r="C103" s="1">
        <v>1</v>
      </c>
      <c r="D103" s="2">
        <v>1</v>
      </c>
      <c r="E103" s="2">
        <v>1</v>
      </c>
      <c r="F103" s="2">
        <v>1</v>
      </c>
      <c r="G103" s="2">
        <v>1</v>
      </c>
      <c r="H103" s="2">
        <v>1</v>
      </c>
      <c r="I103" s="6">
        <v>1</v>
      </c>
      <c r="J103" s="186">
        <f t="shared" si="1"/>
        <v>8</v>
      </c>
      <c r="K103" s="155"/>
      <c r="L103" s="6">
        <v>1</v>
      </c>
      <c r="M103" s="155"/>
      <c r="N103" s="22">
        <v>1</v>
      </c>
      <c r="O103" s="98"/>
      <c r="P103" s="153"/>
    </row>
    <row r="104" spans="1:16">
      <c r="A104" s="155"/>
      <c r="B104" s="1">
        <v>1</v>
      </c>
      <c r="C104" s="1">
        <v>1</v>
      </c>
      <c r="D104" s="2">
        <v>1</v>
      </c>
      <c r="E104" s="2">
        <v>1</v>
      </c>
      <c r="F104" s="2">
        <v>1</v>
      </c>
      <c r="G104" s="2">
        <v>1</v>
      </c>
      <c r="H104" s="2">
        <v>1</v>
      </c>
      <c r="I104" s="6">
        <v>1</v>
      </c>
      <c r="J104" s="186">
        <f t="shared" si="1"/>
        <v>8</v>
      </c>
      <c r="K104" s="155"/>
      <c r="L104" s="6">
        <v>1</v>
      </c>
      <c r="M104" s="155"/>
      <c r="N104" s="22">
        <v>1</v>
      </c>
      <c r="O104" s="98"/>
      <c r="P104" s="153"/>
    </row>
    <row r="105" spans="1:16">
      <c r="A105" s="155"/>
      <c r="B105" s="1">
        <v>1</v>
      </c>
      <c r="C105" s="1">
        <v>1</v>
      </c>
      <c r="D105" s="2">
        <v>1</v>
      </c>
      <c r="E105" s="2">
        <v>1</v>
      </c>
      <c r="F105" s="2">
        <v>1</v>
      </c>
      <c r="G105" s="2">
        <v>1</v>
      </c>
      <c r="H105" s="2">
        <v>1</v>
      </c>
      <c r="I105" s="6">
        <v>1</v>
      </c>
      <c r="J105" s="186">
        <f t="shared" si="1"/>
        <v>8</v>
      </c>
      <c r="K105" s="155"/>
      <c r="L105" s="6">
        <v>1</v>
      </c>
      <c r="M105" s="155"/>
      <c r="N105" s="22">
        <v>1</v>
      </c>
      <c r="O105" s="98"/>
      <c r="P105" s="153"/>
    </row>
    <row r="106" spans="1:16" s="188" customFormat="1">
      <c r="A106" s="154"/>
      <c r="B106" s="185">
        <v>1</v>
      </c>
      <c r="C106" s="185">
        <v>1</v>
      </c>
      <c r="D106" s="27">
        <v>1</v>
      </c>
      <c r="E106" s="27">
        <v>1</v>
      </c>
      <c r="F106" s="27">
        <v>1</v>
      </c>
      <c r="G106" s="27">
        <v>1</v>
      </c>
      <c r="H106" s="27">
        <v>1</v>
      </c>
      <c r="I106" s="165">
        <v>1</v>
      </c>
      <c r="J106" s="186">
        <f t="shared" si="1"/>
        <v>8</v>
      </c>
      <c r="K106" s="154"/>
      <c r="L106" s="165">
        <v>1</v>
      </c>
      <c r="M106" s="154"/>
      <c r="N106" s="186">
        <v>1</v>
      </c>
      <c r="O106" s="161"/>
      <c r="P106" s="187"/>
    </row>
    <row r="107" spans="1:16" s="188" customFormat="1">
      <c r="A107" s="154"/>
      <c r="B107" s="185">
        <v>1</v>
      </c>
      <c r="C107" s="185">
        <v>1</v>
      </c>
      <c r="D107" s="27">
        <v>1</v>
      </c>
      <c r="E107" s="27">
        <v>1</v>
      </c>
      <c r="F107" s="27">
        <v>1</v>
      </c>
      <c r="G107" s="27">
        <v>1</v>
      </c>
      <c r="H107" s="27">
        <v>1</v>
      </c>
      <c r="I107" s="165">
        <v>1</v>
      </c>
      <c r="J107" s="186">
        <f t="shared" si="1"/>
        <v>8</v>
      </c>
      <c r="K107" s="154"/>
      <c r="L107" s="165">
        <v>1</v>
      </c>
      <c r="M107" s="154"/>
      <c r="N107" s="186">
        <v>1</v>
      </c>
      <c r="O107" s="161"/>
      <c r="P107" s="187"/>
    </row>
    <row r="108" spans="1:16" s="188" customFormat="1">
      <c r="A108" s="154"/>
      <c r="B108" s="185">
        <v>1</v>
      </c>
      <c r="C108" s="185">
        <v>1</v>
      </c>
      <c r="D108" s="27">
        <v>1</v>
      </c>
      <c r="E108" s="27">
        <v>1</v>
      </c>
      <c r="F108" s="27">
        <v>1</v>
      </c>
      <c r="G108" s="27">
        <v>1</v>
      </c>
      <c r="H108" s="27">
        <v>1</v>
      </c>
      <c r="I108" s="165">
        <v>1</v>
      </c>
      <c r="J108" s="186">
        <f t="shared" si="1"/>
        <v>8</v>
      </c>
      <c r="K108" s="154"/>
      <c r="L108" s="165">
        <v>1</v>
      </c>
      <c r="M108" s="154"/>
      <c r="N108" s="186">
        <v>1</v>
      </c>
      <c r="O108" s="161"/>
      <c r="P108" s="187"/>
    </row>
    <row r="109" spans="1:16" s="188" customFormat="1">
      <c r="A109" s="154"/>
      <c r="B109" s="185">
        <v>1</v>
      </c>
      <c r="C109" s="185">
        <v>1</v>
      </c>
      <c r="D109" s="27">
        <v>1</v>
      </c>
      <c r="E109" s="27">
        <v>1</v>
      </c>
      <c r="F109" s="27">
        <v>1</v>
      </c>
      <c r="G109" s="27">
        <v>1</v>
      </c>
      <c r="H109" s="27">
        <v>1</v>
      </c>
      <c r="I109" s="165">
        <v>1</v>
      </c>
      <c r="J109" s="186">
        <f t="shared" si="1"/>
        <v>8</v>
      </c>
      <c r="K109" s="154"/>
      <c r="L109" s="165">
        <v>1</v>
      </c>
      <c r="M109" s="154">
        <v>1</v>
      </c>
      <c r="N109" s="186"/>
      <c r="O109" s="161"/>
      <c r="P109" s="187"/>
    </row>
    <row r="110" spans="1:16" s="188" customFormat="1">
      <c r="A110" s="154"/>
      <c r="B110" s="185">
        <v>1</v>
      </c>
      <c r="C110" s="185">
        <v>1</v>
      </c>
      <c r="D110" s="27">
        <v>1</v>
      </c>
      <c r="E110" s="27">
        <v>1</v>
      </c>
      <c r="F110" s="27">
        <v>1</v>
      </c>
      <c r="G110" s="27">
        <v>1</v>
      </c>
      <c r="H110" s="27">
        <v>1</v>
      </c>
      <c r="I110" s="165">
        <v>1</v>
      </c>
      <c r="J110" s="186">
        <f t="shared" si="1"/>
        <v>8</v>
      </c>
      <c r="K110" s="154"/>
      <c r="L110" s="165">
        <v>1</v>
      </c>
      <c r="M110" s="154"/>
      <c r="N110" s="186">
        <v>1</v>
      </c>
      <c r="O110" s="161"/>
      <c r="P110" s="187"/>
    </row>
    <row r="111" spans="1:16" s="188" customFormat="1">
      <c r="A111" s="154"/>
      <c r="B111" s="185">
        <v>1</v>
      </c>
      <c r="C111" s="185">
        <v>1</v>
      </c>
      <c r="D111" s="27">
        <v>1</v>
      </c>
      <c r="E111" s="27">
        <v>1</v>
      </c>
      <c r="F111" s="27">
        <v>1</v>
      </c>
      <c r="G111" s="27">
        <v>1</v>
      </c>
      <c r="H111" s="27">
        <v>1</v>
      </c>
      <c r="I111" s="165">
        <v>1</v>
      </c>
      <c r="J111" s="186">
        <f t="shared" si="1"/>
        <v>8</v>
      </c>
      <c r="K111" s="154"/>
      <c r="L111" s="165">
        <v>1</v>
      </c>
      <c r="M111" s="154">
        <v>1</v>
      </c>
      <c r="N111" s="186"/>
      <c r="O111" s="161"/>
      <c r="P111" s="187"/>
    </row>
    <row r="112" spans="1:16" ht="15.75" thickBot="1">
      <c r="A112" s="158"/>
      <c r="B112" s="159">
        <v>1</v>
      </c>
      <c r="C112" s="159">
        <v>1</v>
      </c>
      <c r="D112" s="160">
        <v>1</v>
      </c>
      <c r="E112" s="160">
        <v>1</v>
      </c>
      <c r="F112" s="160">
        <v>1</v>
      </c>
      <c r="G112" s="160">
        <v>1</v>
      </c>
      <c r="H112" s="160">
        <v>1</v>
      </c>
      <c r="I112" s="252">
        <v>0</v>
      </c>
      <c r="J112" s="253">
        <f t="shared" si="1"/>
        <v>7</v>
      </c>
      <c r="K112" s="158"/>
      <c r="L112" s="174">
        <v>1</v>
      </c>
      <c r="M112" s="158"/>
      <c r="N112" s="166">
        <v>1</v>
      </c>
      <c r="O112" s="86"/>
      <c r="P112" s="87"/>
    </row>
    <row r="113" spans="1:15" ht="15.75" thickBot="1">
      <c r="A113" s="149" t="s">
        <v>24</v>
      </c>
      <c r="B113" s="150">
        <f>SUM(B13:B112)</f>
        <v>100</v>
      </c>
      <c r="C113" s="150">
        <f t="shared" ref="C113:I113" si="2">SUM(C13:C112)</f>
        <v>96</v>
      </c>
      <c r="D113" s="150">
        <f t="shared" si="2"/>
        <v>98</v>
      </c>
      <c r="E113" s="150">
        <f t="shared" si="2"/>
        <v>99</v>
      </c>
      <c r="F113" s="150">
        <f t="shared" si="2"/>
        <v>91</v>
      </c>
      <c r="G113" s="150">
        <f t="shared" si="2"/>
        <v>94</v>
      </c>
      <c r="H113" s="150">
        <f t="shared" si="2"/>
        <v>90</v>
      </c>
      <c r="I113" s="151">
        <f t="shared" si="2"/>
        <v>89</v>
      </c>
      <c r="J113" s="150"/>
      <c r="K113" s="177">
        <f>SUM(K13:K112)</f>
        <v>50</v>
      </c>
      <c r="L113" s="146">
        <f>SUM(L13:L112)</f>
        <v>50</v>
      </c>
      <c r="M113" s="177">
        <f t="shared" ref="M113:N113" si="3">SUM(M13:M112)</f>
        <v>16</v>
      </c>
      <c r="N113" s="146">
        <f t="shared" si="3"/>
        <v>84</v>
      </c>
      <c r="O113" s="38"/>
    </row>
    <row r="114" spans="1:15" ht="15.75" thickBot="1">
      <c r="A114" s="143" t="s">
        <v>33</v>
      </c>
      <c r="B114" s="144">
        <f>100*100/100</f>
        <v>100</v>
      </c>
      <c r="C114" s="144">
        <f>96*100/100</f>
        <v>96</v>
      </c>
      <c r="D114" s="144">
        <v>98</v>
      </c>
      <c r="E114" s="144">
        <v>99</v>
      </c>
      <c r="F114" s="144">
        <v>91</v>
      </c>
      <c r="G114" s="144">
        <v>94</v>
      </c>
      <c r="H114" s="144">
        <v>90</v>
      </c>
      <c r="I114" s="145">
        <v>89</v>
      </c>
      <c r="J114" s="144"/>
      <c r="K114" s="178">
        <v>50</v>
      </c>
      <c r="L114" s="179">
        <v>50</v>
      </c>
      <c r="M114" s="178">
        <f>M113*100/100</f>
        <v>16</v>
      </c>
      <c r="N114" s="179">
        <f>N113*100/100</f>
        <v>84</v>
      </c>
      <c r="O114" s="38"/>
    </row>
    <row r="115" spans="1:15" ht="15.75" thickBot="1">
      <c r="B115" s="38"/>
      <c r="C115" s="38"/>
      <c r="D115" s="38"/>
      <c r="E115" s="38"/>
      <c r="F115" s="38"/>
      <c r="G115" s="38"/>
      <c r="H115" s="38"/>
      <c r="I115" s="38"/>
      <c r="J115" s="38"/>
      <c r="K115" s="38"/>
      <c r="L115" s="38"/>
      <c r="M115" s="38"/>
      <c r="N115" s="38"/>
    </row>
    <row r="116" spans="1:15" ht="15.75" thickBot="1">
      <c r="A116" s="147" t="s">
        <v>123</v>
      </c>
      <c r="B116" s="79"/>
      <c r="C116" s="79"/>
      <c r="D116" s="79"/>
      <c r="E116" s="79"/>
      <c r="F116" s="79"/>
      <c r="G116" s="79"/>
      <c r="H116" s="79"/>
      <c r="I116" s="148">
        <f>757/8</f>
        <v>94.625</v>
      </c>
      <c r="J116" s="38" t="s">
        <v>41</v>
      </c>
    </row>
    <row r="118" spans="1:15" s="38" customFormat="1">
      <c r="A118" s="38" t="s">
        <v>201</v>
      </c>
    </row>
    <row r="119" spans="1:15">
      <c r="A119" t="s">
        <v>258</v>
      </c>
      <c r="B119" t="s">
        <v>238</v>
      </c>
    </row>
    <row r="120" spans="1:15">
      <c r="A120" t="s">
        <v>259</v>
      </c>
      <c r="B120" t="s">
        <v>192</v>
      </c>
    </row>
    <row r="121" spans="1:15" ht="30" customHeight="1">
      <c r="A121" t="s">
        <v>193</v>
      </c>
      <c r="B121" s="348" t="s">
        <v>239</v>
      </c>
      <c r="C121" s="348"/>
      <c r="D121" s="348"/>
      <c r="E121" s="348"/>
      <c r="F121" s="348"/>
      <c r="G121" s="348"/>
      <c r="H121" s="348"/>
      <c r="I121" s="348"/>
      <c r="J121" s="348"/>
      <c r="K121" s="348"/>
      <c r="L121" s="348"/>
      <c r="M121" s="348"/>
      <c r="N121" s="348"/>
    </row>
  </sheetData>
  <mergeCells count="3">
    <mergeCell ref="A1:P1"/>
    <mergeCell ref="A3:P3"/>
    <mergeCell ref="B121:N121"/>
  </mergeCells>
  <pageMargins left="0.7" right="0.7" top="0.75" bottom="0.75" header="0.3" footer="0.3"/>
  <pageSetup paperSize="9" scale="6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64"/>
  <sheetViews>
    <sheetView view="pageBreakPreview" topLeftCell="A78" zoomScaleNormal="90" zoomScaleSheetLayoutView="100" workbookViewId="0">
      <selection activeCell="E54" sqref="E54"/>
    </sheetView>
  </sheetViews>
  <sheetFormatPr defaultRowHeight="15"/>
  <cols>
    <col min="1" max="1" width="5.140625" customWidth="1"/>
    <col min="2" max="2" width="19.7109375" customWidth="1"/>
    <col min="3" max="6" width="12.7109375" style="9" customWidth="1"/>
    <col min="7" max="7" width="13.5703125" style="9" customWidth="1"/>
    <col min="8" max="9" width="12.7109375" style="9" customWidth="1"/>
    <col min="10" max="10" width="9.140625" customWidth="1"/>
  </cols>
  <sheetData>
    <row r="1" spans="1:11" ht="15" customHeight="1">
      <c r="A1" s="349" t="s">
        <v>202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3" spans="1:11">
      <c r="A3" s="326" t="s">
        <v>203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</row>
    <row r="4" spans="1:11">
      <c r="B4" s="9"/>
      <c r="J4" s="9"/>
      <c r="K4" s="9"/>
    </row>
    <row r="5" spans="1:11" s="38" customFormat="1">
      <c r="A5" s="53" t="s">
        <v>204</v>
      </c>
      <c r="C5" s="53"/>
      <c r="D5" s="53"/>
      <c r="E5" s="53"/>
      <c r="F5" s="53"/>
      <c r="G5" s="53"/>
      <c r="H5" s="54">
        <f>699*100/757</f>
        <v>92.338177014531041</v>
      </c>
      <c r="I5" s="53" t="s">
        <v>41</v>
      </c>
      <c r="J5" s="53"/>
      <c r="K5" s="53"/>
    </row>
    <row r="6" spans="1:11">
      <c r="A6" s="38" t="s">
        <v>226</v>
      </c>
      <c r="B6" s="9"/>
      <c r="G6" s="9" t="s">
        <v>3</v>
      </c>
      <c r="H6" s="54">
        <v>44.5</v>
      </c>
      <c r="I6" s="53" t="s">
        <v>41</v>
      </c>
      <c r="J6" s="9"/>
      <c r="K6" s="9"/>
    </row>
    <row r="7" spans="1:11">
      <c r="B7" s="9"/>
      <c r="G7" s="9" t="s">
        <v>4</v>
      </c>
      <c r="H7" s="54">
        <v>38.700000000000003</v>
      </c>
      <c r="I7" s="53" t="s">
        <v>41</v>
      </c>
      <c r="J7" s="9"/>
      <c r="K7" s="9"/>
    </row>
    <row r="8" spans="1:11">
      <c r="B8" s="9"/>
      <c r="G8" s="9" t="s">
        <v>5</v>
      </c>
      <c r="H8" s="54">
        <v>13.6</v>
      </c>
      <c r="I8" s="53" t="s">
        <v>41</v>
      </c>
      <c r="J8" s="9"/>
      <c r="K8" s="9"/>
    </row>
    <row r="9" spans="1:11">
      <c r="B9" s="9"/>
      <c r="G9" s="9" t="s">
        <v>6</v>
      </c>
      <c r="H9" s="54">
        <v>2.5</v>
      </c>
      <c r="I9" s="53" t="s">
        <v>41</v>
      </c>
      <c r="J9" s="9"/>
      <c r="K9" s="9"/>
    </row>
    <row r="10" spans="1:11">
      <c r="B10" s="9"/>
      <c r="G10" s="9" t="s">
        <v>227</v>
      </c>
      <c r="H10" s="54">
        <v>0.7</v>
      </c>
      <c r="I10" s="53" t="s">
        <v>41</v>
      </c>
      <c r="J10" s="9"/>
      <c r="K10" s="9"/>
    </row>
    <row r="11" spans="1:11">
      <c r="A11" s="38" t="s">
        <v>253</v>
      </c>
      <c r="B11" s="9"/>
      <c r="H11" s="54">
        <v>83.2</v>
      </c>
      <c r="I11" s="53" t="s">
        <v>41</v>
      </c>
      <c r="J11" s="9"/>
      <c r="K11" s="9"/>
    </row>
    <row r="12" spans="1:11">
      <c r="B12" s="9"/>
      <c r="J12" s="9"/>
      <c r="K12" s="9"/>
    </row>
    <row r="13" spans="1:11">
      <c r="B13" s="9"/>
      <c r="J13" s="9"/>
      <c r="K13" s="9"/>
    </row>
    <row r="14" spans="1:11">
      <c r="A14" s="350" t="s">
        <v>213</v>
      </c>
      <c r="B14" s="350"/>
      <c r="C14" s="350"/>
      <c r="D14" s="350"/>
      <c r="E14" s="350"/>
      <c r="F14" s="350"/>
      <c r="G14" s="350"/>
      <c r="H14" s="350"/>
      <c r="I14" s="350"/>
      <c r="J14" s="350"/>
      <c r="K14" s="350"/>
    </row>
    <row r="15" spans="1:11" ht="15.75" thickBot="1">
      <c r="A15" s="53"/>
      <c r="J15" s="9"/>
      <c r="K15" s="9"/>
    </row>
    <row r="16" spans="1:11" ht="84.75" customHeight="1" thickBot="1">
      <c r="A16" s="53"/>
      <c r="B16" s="196" t="s">
        <v>215</v>
      </c>
      <c r="C16" s="197" t="s">
        <v>3</v>
      </c>
      <c r="D16" s="198" t="s">
        <v>4</v>
      </c>
      <c r="E16" s="198" t="s">
        <v>5</v>
      </c>
      <c r="F16" s="198" t="s">
        <v>6</v>
      </c>
      <c r="G16" s="198" t="s">
        <v>214</v>
      </c>
      <c r="H16" s="199" t="s">
        <v>1</v>
      </c>
      <c r="I16" s="200" t="s">
        <v>2</v>
      </c>
      <c r="J16" s="9"/>
      <c r="K16" s="9"/>
    </row>
    <row r="17" spans="1:11">
      <c r="A17" s="53"/>
      <c r="B17" s="193" t="s">
        <v>205</v>
      </c>
      <c r="C17" s="194">
        <v>30</v>
      </c>
      <c r="D17" s="169">
        <v>61</v>
      </c>
      <c r="E17" s="169">
        <v>5</v>
      </c>
      <c r="F17" s="169">
        <v>0</v>
      </c>
      <c r="G17" s="169">
        <v>1</v>
      </c>
      <c r="H17" s="173">
        <v>0</v>
      </c>
      <c r="I17" s="193">
        <f t="shared" ref="I17:I24" si="0">SUM(C17:H17)</f>
        <v>97</v>
      </c>
      <c r="J17" s="9"/>
      <c r="K17" s="9"/>
    </row>
    <row r="18" spans="1:11">
      <c r="A18" s="53"/>
      <c r="B18" s="20" t="s">
        <v>206</v>
      </c>
      <c r="C18" s="5">
        <v>31</v>
      </c>
      <c r="D18" s="2">
        <v>40</v>
      </c>
      <c r="E18" s="2">
        <v>13</v>
      </c>
      <c r="F18" s="2">
        <v>2</v>
      </c>
      <c r="G18" s="2">
        <v>0</v>
      </c>
      <c r="H18" s="6">
        <v>0</v>
      </c>
      <c r="I18" s="20">
        <f t="shared" si="0"/>
        <v>86</v>
      </c>
      <c r="J18" s="9"/>
      <c r="K18" s="9"/>
    </row>
    <row r="19" spans="1:11">
      <c r="A19" s="53"/>
      <c r="B19" s="20" t="s">
        <v>207</v>
      </c>
      <c r="C19" s="5">
        <v>41</v>
      </c>
      <c r="D19" s="2">
        <v>38</v>
      </c>
      <c r="E19" s="2">
        <v>12</v>
      </c>
      <c r="F19" s="2">
        <v>2</v>
      </c>
      <c r="G19" s="2">
        <v>2</v>
      </c>
      <c r="H19" s="6">
        <v>0</v>
      </c>
      <c r="I19" s="20">
        <f t="shared" si="0"/>
        <v>95</v>
      </c>
      <c r="J19" s="9"/>
      <c r="K19" s="9"/>
    </row>
    <row r="20" spans="1:11">
      <c r="A20" s="53"/>
      <c r="B20" s="20" t="s">
        <v>208</v>
      </c>
      <c r="C20" s="5">
        <v>42</v>
      </c>
      <c r="D20" s="2">
        <v>32</v>
      </c>
      <c r="E20" s="2">
        <v>10</v>
      </c>
      <c r="F20" s="2">
        <v>4</v>
      </c>
      <c r="G20" s="2">
        <v>1</v>
      </c>
      <c r="H20" s="6">
        <v>0</v>
      </c>
      <c r="I20" s="20">
        <f t="shared" si="0"/>
        <v>89</v>
      </c>
      <c r="J20" s="9"/>
      <c r="K20" s="9"/>
    </row>
    <row r="21" spans="1:11">
      <c r="A21" s="53"/>
      <c r="B21" s="20" t="s">
        <v>209</v>
      </c>
      <c r="C21" s="5">
        <v>36</v>
      </c>
      <c r="D21" s="2">
        <v>24</v>
      </c>
      <c r="E21" s="2">
        <v>13</v>
      </c>
      <c r="F21" s="2">
        <v>4</v>
      </c>
      <c r="G21" s="2">
        <v>1</v>
      </c>
      <c r="H21" s="6">
        <v>0</v>
      </c>
      <c r="I21" s="20">
        <f t="shared" si="0"/>
        <v>78</v>
      </c>
      <c r="J21" s="9"/>
      <c r="K21" s="9"/>
    </row>
    <row r="22" spans="1:11">
      <c r="A22" s="53"/>
      <c r="B22" s="20" t="s">
        <v>210</v>
      </c>
      <c r="C22" s="5">
        <v>51</v>
      </c>
      <c r="D22" s="2">
        <v>29</v>
      </c>
      <c r="E22" s="2">
        <v>14</v>
      </c>
      <c r="F22" s="2">
        <v>1</v>
      </c>
      <c r="G22" s="2">
        <v>0</v>
      </c>
      <c r="H22" s="6">
        <v>0</v>
      </c>
      <c r="I22" s="20">
        <f t="shared" si="0"/>
        <v>95</v>
      </c>
      <c r="J22" s="9"/>
      <c r="K22" s="9"/>
    </row>
    <row r="23" spans="1:11">
      <c r="A23" s="53"/>
      <c r="B23" s="20" t="s">
        <v>211</v>
      </c>
      <c r="C23" s="5">
        <v>47</v>
      </c>
      <c r="D23" s="2">
        <v>29</v>
      </c>
      <c r="E23" s="2">
        <v>13</v>
      </c>
      <c r="F23" s="2">
        <v>2</v>
      </c>
      <c r="G23" s="2">
        <v>0</v>
      </c>
      <c r="H23" s="6">
        <v>0</v>
      </c>
      <c r="I23" s="20">
        <f t="shared" si="0"/>
        <v>91</v>
      </c>
      <c r="J23" s="9"/>
      <c r="K23" s="9"/>
    </row>
    <row r="24" spans="1:11" ht="15.75" thickBot="1">
      <c r="A24" s="53"/>
      <c r="B24" s="192" t="s">
        <v>212</v>
      </c>
      <c r="C24" s="195">
        <v>32</v>
      </c>
      <c r="D24" s="160">
        <v>21</v>
      </c>
      <c r="E24" s="160">
        <v>13</v>
      </c>
      <c r="F24" s="160">
        <v>2</v>
      </c>
      <c r="G24" s="160">
        <v>0</v>
      </c>
      <c r="H24" s="174">
        <v>0</v>
      </c>
      <c r="I24" s="192">
        <f t="shared" si="0"/>
        <v>68</v>
      </c>
      <c r="J24" s="9"/>
      <c r="K24" s="9"/>
    </row>
    <row r="25" spans="1:11" ht="15.75" thickBot="1">
      <c r="A25" s="53"/>
      <c r="B25" s="201" t="s">
        <v>0</v>
      </c>
      <c r="C25" s="202">
        <f t="shared" ref="C25:I25" si="1">SUM(C17:C24)</f>
        <v>310</v>
      </c>
      <c r="D25" s="203">
        <f t="shared" si="1"/>
        <v>274</v>
      </c>
      <c r="E25" s="203">
        <f t="shared" si="1"/>
        <v>93</v>
      </c>
      <c r="F25" s="203">
        <f t="shared" si="1"/>
        <v>17</v>
      </c>
      <c r="G25" s="203">
        <f t="shared" si="1"/>
        <v>5</v>
      </c>
      <c r="H25" s="204">
        <f t="shared" si="1"/>
        <v>0</v>
      </c>
      <c r="I25" s="201">
        <f t="shared" si="1"/>
        <v>699</v>
      </c>
      <c r="J25" s="9"/>
      <c r="K25" s="9"/>
    </row>
    <row r="26" spans="1:11">
      <c r="A26" s="53"/>
      <c r="J26" s="9"/>
      <c r="K26" s="9"/>
    </row>
    <row r="27" spans="1:11">
      <c r="A27" s="53"/>
      <c r="J27" s="9"/>
      <c r="K27" s="9"/>
    </row>
    <row r="28" spans="1:11">
      <c r="I28" s="11" t="s">
        <v>240</v>
      </c>
    </row>
    <row r="48" spans="1:11">
      <c r="A48" s="351" t="s">
        <v>216</v>
      </c>
      <c r="B48" s="351"/>
      <c r="C48" s="351"/>
      <c r="D48" s="351"/>
      <c r="E48" s="351"/>
      <c r="F48" s="351"/>
      <c r="G48" s="351"/>
      <c r="H48" s="351"/>
      <c r="I48" s="351"/>
      <c r="J48" s="351"/>
      <c r="K48" s="351"/>
    </row>
    <row r="49" spans="2:10" ht="69.75" hidden="1" customHeight="1">
      <c r="B49" s="205" t="s">
        <v>7</v>
      </c>
      <c r="C49" s="206" t="s">
        <v>217</v>
      </c>
      <c r="D49" s="206" t="s">
        <v>218</v>
      </c>
      <c r="E49" s="206" t="s">
        <v>219</v>
      </c>
      <c r="F49" s="206" t="s">
        <v>220</v>
      </c>
      <c r="G49" s="206" t="s">
        <v>221</v>
      </c>
      <c r="H49" s="206" t="s">
        <v>222</v>
      </c>
      <c r="I49" s="207" t="s">
        <v>223</v>
      </c>
      <c r="J49" s="208"/>
    </row>
    <row r="50" spans="2:10" ht="69.75" hidden="1" customHeight="1">
      <c r="B50" s="210"/>
      <c r="C50" s="211"/>
      <c r="D50" s="211"/>
      <c r="E50" s="211"/>
      <c r="F50" s="211"/>
      <c r="G50" s="211"/>
      <c r="H50" s="211"/>
      <c r="I50" s="212"/>
      <c r="J50" s="209"/>
    </row>
    <row r="51" spans="2:10" ht="15.75" thickBot="1"/>
    <row r="52" spans="2:10" ht="80.25" customHeight="1" thickBot="1">
      <c r="B52" s="225" t="s">
        <v>215</v>
      </c>
      <c r="C52" s="226" t="s">
        <v>3</v>
      </c>
      <c r="D52" s="227" t="s">
        <v>4</v>
      </c>
      <c r="E52" s="227" t="s">
        <v>5</v>
      </c>
      <c r="F52" s="227" t="s">
        <v>6</v>
      </c>
      <c r="G52" s="227" t="s">
        <v>214</v>
      </c>
      <c r="H52" s="228" t="s">
        <v>1</v>
      </c>
      <c r="I52" s="229" t="s">
        <v>224</v>
      </c>
      <c r="J52" s="230" t="s">
        <v>2</v>
      </c>
    </row>
    <row r="53" spans="2:10">
      <c r="B53" s="193" t="s">
        <v>205</v>
      </c>
      <c r="C53" s="214">
        <f>30*100/97</f>
        <v>30.927835051546392</v>
      </c>
      <c r="D53" s="215">
        <f>61*100/97</f>
        <v>62.886597938144327</v>
      </c>
      <c r="E53" s="215">
        <f>5*100/97</f>
        <v>5.1546391752577323</v>
      </c>
      <c r="F53" s="215">
        <f>0*100/97</f>
        <v>0</v>
      </c>
      <c r="G53" s="216">
        <f>1*100/97</f>
        <v>1.0309278350515463</v>
      </c>
      <c r="H53" s="217">
        <v>0</v>
      </c>
      <c r="I53" s="193">
        <f t="shared" ref="I53:I60" si="2">SUM(C53:H53)</f>
        <v>99.999999999999986</v>
      </c>
      <c r="J53" s="19">
        <v>97</v>
      </c>
    </row>
    <row r="54" spans="2:10">
      <c r="B54" s="20" t="s">
        <v>206</v>
      </c>
      <c r="C54" s="218">
        <f>31*100/86</f>
        <v>36.046511627906973</v>
      </c>
      <c r="D54" s="10">
        <f>40*100/86</f>
        <v>46.511627906976742</v>
      </c>
      <c r="E54" s="10">
        <f>13*100/86</f>
        <v>15.116279069767442</v>
      </c>
      <c r="F54" s="10">
        <f>2*100/86</f>
        <v>2.3255813953488373</v>
      </c>
      <c r="G54" s="55">
        <f>0*100/86</f>
        <v>0</v>
      </c>
      <c r="H54" s="219">
        <v>0</v>
      </c>
      <c r="I54" s="20">
        <f t="shared" si="2"/>
        <v>99.999999999999986</v>
      </c>
      <c r="J54" s="22">
        <v>86</v>
      </c>
    </row>
    <row r="55" spans="2:10">
      <c r="B55" s="20" t="s">
        <v>207</v>
      </c>
      <c r="C55" s="218">
        <f>41*100/95</f>
        <v>43.157894736842103</v>
      </c>
      <c r="D55" s="10">
        <f>38*100/95</f>
        <v>40</v>
      </c>
      <c r="E55" s="10">
        <f>12*100/95</f>
        <v>12.631578947368421</v>
      </c>
      <c r="F55" s="10">
        <f>2*100/95</f>
        <v>2.1052631578947367</v>
      </c>
      <c r="G55" s="55">
        <f>2*100/95</f>
        <v>2.1052631578947367</v>
      </c>
      <c r="H55" s="219">
        <v>0</v>
      </c>
      <c r="I55" s="213">
        <f>SUM(C55:H55)</f>
        <v>100.00000000000001</v>
      </c>
      <c r="J55" s="22">
        <v>95</v>
      </c>
    </row>
    <row r="56" spans="2:10">
      <c r="B56" s="20" t="s">
        <v>208</v>
      </c>
      <c r="C56" s="220">
        <f>42*100/89</f>
        <v>47.19101123595506</v>
      </c>
      <c r="D56" s="56">
        <f>32*100/89</f>
        <v>35.955056179775283</v>
      </c>
      <c r="E56" s="57">
        <f>10*100/89</f>
        <v>11.235955056179776</v>
      </c>
      <c r="F56" s="10">
        <f>4*100/89</f>
        <v>4.4943820224719104</v>
      </c>
      <c r="G56" s="55">
        <f>1*100/89</f>
        <v>1.1235955056179776</v>
      </c>
      <c r="H56" s="219">
        <v>0</v>
      </c>
      <c r="I56" s="20">
        <f t="shared" si="2"/>
        <v>100</v>
      </c>
      <c r="J56" s="22">
        <v>89</v>
      </c>
    </row>
    <row r="57" spans="2:10">
      <c r="B57" s="20" t="s">
        <v>209</v>
      </c>
      <c r="C57" s="218">
        <f>36*100/78</f>
        <v>46.153846153846153</v>
      </c>
      <c r="D57" s="10">
        <f>24*100/78</f>
        <v>30.76923076923077</v>
      </c>
      <c r="E57" s="10">
        <f>13*100/78</f>
        <v>16.666666666666668</v>
      </c>
      <c r="F57" s="10">
        <f>4*100/78</f>
        <v>5.1282051282051286</v>
      </c>
      <c r="G57" s="55">
        <f>1*100/78</f>
        <v>1.2820512820512822</v>
      </c>
      <c r="H57" s="219">
        <v>0</v>
      </c>
      <c r="I57" s="20">
        <f t="shared" si="2"/>
        <v>100</v>
      </c>
      <c r="J57" s="22">
        <v>78</v>
      </c>
    </row>
    <row r="58" spans="2:10">
      <c r="B58" s="20" t="s">
        <v>210</v>
      </c>
      <c r="C58" s="218">
        <f>51*100/95</f>
        <v>53.684210526315788</v>
      </c>
      <c r="D58" s="10">
        <f>29*100/95</f>
        <v>30.526315789473685</v>
      </c>
      <c r="E58" s="10">
        <f>14*100/95</f>
        <v>14.736842105263158</v>
      </c>
      <c r="F58" s="10">
        <f>1*100/95</f>
        <v>1.0526315789473684</v>
      </c>
      <c r="G58" s="55">
        <f>0*100/95</f>
        <v>0</v>
      </c>
      <c r="H58" s="219">
        <v>0</v>
      </c>
      <c r="I58" s="20">
        <f t="shared" si="2"/>
        <v>100</v>
      </c>
      <c r="J58" s="22">
        <v>95</v>
      </c>
    </row>
    <row r="59" spans="2:10">
      <c r="B59" s="20" t="s">
        <v>211</v>
      </c>
      <c r="C59" s="218">
        <f>47*100/91</f>
        <v>51.64835164835165</v>
      </c>
      <c r="D59" s="10">
        <f>29*100/91</f>
        <v>31.868131868131869</v>
      </c>
      <c r="E59" s="10">
        <f>13*100/91</f>
        <v>14.285714285714286</v>
      </c>
      <c r="F59" s="10">
        <f>2*100/91</f>
        <v>2.197802197802198</v>
      </c>
      <c r="G59" s="55">
        <f>0*100/91</f>
        <v>0</v>
      </c>
      <c r="H59" s="219">
        <v>0</v>
      </c>
      <c r="I59" s="20">
        <f t="shared" si="2"/>
        <v>100.00000000000001</v>
      </c>
      <c r="J59" s="22">
        <v>91</v>
      </c>
    </row>
    <row r="60" spans="2:10" ht="15.75" thickBot="1">
      <c r="B60" s="23" t="s">
        <v>212</v>
      </c>
      <c r="C60" s="221">
        <f>32*100/68</f>
        <v>47.058823529411768</v>
      </c>
      <c r="D60" s="222">
        <f>21*100/68</f>
        <v>30.882352941176471</v>
      </c>
      <c r="E60" s="222">
        <f>13*100/68</f>
        <v>19.117647058823529</v>
      </c>
      <c r="F60" s="222">
        <f>2*100/68</f>
        <v>2.9411764705882355</v>
      </c>
      <c r="G60" s="223">
        <f>0*100/68</f>
        <v>0</v>
      </c>
      <c r="H60" s="224">
        <v>0</v>
      </c>
      <c r="I60" s="23">
        <f t="shared" si="2"/>
        <v>100</v>
      </c>
      <c r="J60" s="26">
        <v>68</v>
      </c>
    </row>
    <row r="61" spans="2:10" ht="15.75" thickBot="1">
      <c r="B61" s="231" t="s">
        <v>0</v>
      </c>
      <c r="C61" s="232">
        <f>SUM(C53+C54+C55+C56+C57+C58+C59+C60)/8</f>
        <v>44.483560563771988</v>
      </c>
      <c r="D61" s="232">
        <f t="shared" ref="D61" si="3">SUM(D53+D54+D55+D56+D57+D58+D59+D60)/8</f>
        <v>38.674914174113638</v>
      </c>
      <c r="E61" s="232">
        <f t="shared" ref="E61" si="4">SUM(E53+E54+E55+E56+E57+E58+E59+E60)/8</f>
        <v>13.618165295630128</v>
      </c>
      <c r="F61" s="232">
        <f t="shared" ref="F61" si="5">SUM(F53+F54+F55+F56+F57+F58+F59+F60)/8</f>
        <v>2.5306302439073018</v>
      </c>
      <c r="G61" s="232">
        <f t="shared" ref="G61" si="6">SUM(G53+G54+G55+G56+G57+G58+G59+G60)/8</f>
        <v>0.69272972257694276</v>
      </c>
      <c r="H61" s="232">
        <f t="shared" ref="H61" si="7">SUM(H53+H54+H55+H56+H57+H58+H59+H60)/8</f>
        <v>0</v>
      </c>
      <c r="I61" s="231">
        <f>SUM(I53:I60)/8</f>
        <v>100</v>
      </c>
      <c r="J61" s="233">
        <v>699</v>
      </c>
    </row>
    <row r="64" spans="2:10">
      <c r="B64" s="39" t="s">
        <v>225</v>
      </c>
      <c r="C64" s="11"/>
    </row>
  </sheetData>
  <mergeCells count="4">
    <mergeCell ref="A1:K1"/>
    <mergeCell ref="A14:K14"/>
    <mergeCell ref="A48:K48"/>
    <mergeCell ref="A3:K3"/>
  </mergeCells>
  <pageMargins left="0.7" right="0.7" top="0.75" bottom="0.75" header="0.3" footer="0.3"/>
  <pageSetup paperSize="9" scale="61" orientation="portrait" verticalDpi="0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K63"/>
  <sheetViews>
    <sheetView workbookViewId="0">
      <selection activeCell="M36" sqref="M36"/>
    </sheetView>
  </sheetViews>
  <sheetFormatPr defaultRowHeight="15"/>
  <cols>
    <col min="1" max="1" width="5.140625" customWidth="1"/>
    <col min="2" max="2" width="19.7109375" customWidth="1"/>
    <col min="3" max="6" width="12.7109375" style="9" customWidth="1"/>
    <col min="7" max="7" width="13.5703125" style="9" customWidth="1"/>
    <col min="8" max="9" width="12.7109375" style="9" customWidth="1"/>
    <col min="10" max="10" width="9.140625" customWidth="1"/>
  </cols>
  <sheetData>
    <row r="1" spans="1:11" ht="15" customHeight="1">
      <c r="A1" s="349" t="s">
        <v>202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3" spans="1:11">
      <c r="A3" s="326" t="s">
        <v>203</v>
      </c>
      <c r="B3" s="326"/>
      <c r="C3" s="326"/>
      <c r="D3" s="326"/>
      <c r="E3" s="326"/>
      <c r="F3" s="326"/>
      <c r="G3" s="326"/>
      <c r="H3" s="326"/>
      <c r="I3" s="326"/>
      <c r="J3" s="326"/>
      <c r="K3" s="326"/>
    </row>
    <row r="4" spans="1:11">
      <c r="B4" s="9"/>
      <c r="J4" s="9"/>
      <c r="K4" s="9"/>
    </row>
    <row r="5" spans="1:11" s="38" customFormat="1">
      <c r="A5" s="53" t="s">
        <v>204</v>
      </c>
      <c r="C5" s="53"/>
      <c r="D5" s="53"/>
      <c r="E5" s="53"/>
      <c r="F5" s="53"/>
      <c r="G5" s="53"/>
      <c r="H5" s="54">
        <f>699*100/757</f>
        <v>92.338177014531041</v>
      </c>
      <c r="I5" s="53" t="s">
        <v>41</v>
      </c>
      <c r="J5" s="53"/>
      <c r="K5" s="53"/>
    </row>
    <row r="6" spans="1:11">
      <c r="A6" s="38" t="s">
        <v>226</v>
      </c>
      <c r="B6" s="9"/>
      <c r="G6" s="9" t="s">
        <v>3</v>
      </c>
      <c r="H6" s="54">
        <v>44.5</v>
      </c>
      <c r="I6" s="53" t="s">
        <v>41</v>
      </c>
      <c r="J6" s="9"/>
      <c r="K6" s="9"/>
    </row>
    <row r="7" spans="1:11">
      <c r="B7" s="9"/>
      <c r="G7" s="9" t="s">
        <v>4</v>
      </c>
      <c r="H7" s="54">
        <v>38.700000000000003</v>
      </c>
      <c r="I7" s="53" t="s">
        <v>41</v>
      </c>
      <c r="J7" s="9"/>
      <c r="K7" s="9"/>
    </row>
    <row r="8" spans="1:11">
      <c r="B8" s="9"/>
      <c r="G8" s="9" t="s">
        <v>5</v>
      </c>
      <c r="H8" s="54">
        <v>13.6</v>
      </c>
      <c r="I8" s="53" t="s">
        <v>41</v>
      </c>
      <c r="J8" s="9"/>
      <c r="K8" s="9"/>
    </row>
    <row r="9" spans="1:11">
      <c r="B9" s="9"/>
      <c r="G9" s="9" t="s">
        <v>6</v>
      </c>
      <c r="H9" s="54">
        <v>2.5</v>
      </c>
      <c r="I9" s="53" t="s">
        <v>41</v>
      </c>
      <c r="J9" s="9"/>
      <c r="K9" s="9"/>
    </row>
    <row r="10" spans="1:11">
      <c r="B10" s="9"/>
      <c r="G10" s="9" t="s">
        <v>227</v>
      </c>
      <c r="H10" s="54">
        <v>0.7</v>
      </c>
      <c r="I10" s="53" t="s">
        <v>41</v>
      </c>
      <c r="J10" s="9"/>
      <c r="K10" s="9"/>
    </row>
    <row r="11" spans="1:11">
      <c r="B11" s="9"/>
      <c r="J11" s="9"/>
      <c r="K11" s="9"/>
    </row>
    <row r="12" spans="1:11">
      <c r="B12" s="9"/>
      <c r="J12" s="9"/>
      <c r="K12" s="9"/>
    </row>
    <row r="13" spans="1:11">
      <c r="A13" s="350" t="s">
        <v>213</v>
      </c>
      <c r="B13" s="350"/>
      <c r="C13" s="350"/>
      <c r="D13" s="350"/>
      <c r="E13" s="350"/>
      <c r="F13" s="350"/>
      <c r="G13" s="350"/>
      <c r="H13" s="350"/>
      <c r="I13" s="350"/>
      <c r="J13" s="350"/>
      <c r="K13" s="350"/>
    </row>
    <row r="14" spans="1:11" ht="15.75" thickBot="1">
      <c r="A14" s="53"/>
      <c r="J14" s="9"/>
      <c r="K14" s="9"/>
    </row>
    <row r="15" spans="1:11" ht="84.75" customHeight="1" thickBot="1">
      <c r="A15" s="53"/>
      <c r="B15" s="196" t="s">
        <v>215</v>
      </c>
      <c r="C15" s="197" t="s">
        <v>3</v>
      </c>
      <c r="D15" s="198" t="s">
        <v>4</v>
      </c>
      <c r="E15" s="198" t="s">
        <v>5</v>
      </c>
      <c r="F15" s="198" t="s">
        <v>6</v>
      </c>
      <c r="G15" s="198" t="s">
        <v>214</v>
      </c>
      <c r="H15" s="199" t="s">
        <v>1</v>
      </c>
      <c r="I15" s="200" t="s">
        <v>2</v>
      </c>
      <c r="J15" s="9"/>
      <c r="K15" s="9"/>
    </row>
    <row r="16" spans="1:11">
      <c r="A16" s="53"/>
      <c r="B16" s="193" t="s">
        <v>205</v>
      </c>
      <c r="C16" s="194">
        <v>30</v>
      </c>
      <c r="D16" s="169">
        <v>61</v>
      </c>
      <c r="E16" s="169">
        <v>5</v>
      </c>
      <c r="F16" s="169">
        <v>0</v>
      </c>
      <c r="G16" s="169">
        <v>1</v>
      </c>
      <c r="H16" s="173">
        <v>0</v>
      </c>
      <c r="I16" s="193">
        <f t="shared" ref="I16:I23" si="0">SUM(C16:H16)</f>
        <v>97</v>
      </c>
      <c r="J16" s="9"/>
      <c r="K16" s="9"/>
    </row>
    <row r="17" spans="1:11">
      <c r="A17" s="53"/>
      <c r="B17" s="20" t="s">
        <v>206</v>
      </c>
      <c r="C17" s="5">
        <v>31</v>
      </c>
      <c r="D17" s="2">
        <v>40</v>
      </c>
      <c r="E17" s="2">
        <v>13</v>
      </c>
      <c r="F17" s="2">
        <v>2</v>
      </c>
      <c r="G17" s="2">
        <v>0</v>
      </c>
      <c r="H17" s="6">
        <v>0</v>
      </c>
      <c r="I17" s="20">
        <f t="shared" si="0"/>
        <v>86</v>
      </c>
      <c r="J17" s="9"/>
      <c r="K17" s="9"/>
    </row>
    <row r="18" spans="1:11">
      <c r="A18" s="53"/>
      <c r="B18" s="20" t="s">
        <v>207</v>
      </c>
      <c r="C18" s="5">
        <v>41</v>
      </c>
      <c r="D18" s="2">
        <v>38</v>
      </c>
      <c r="E18" s="2">
        <v>12</v>
      </c>
      <c r="F18" s="2">
        <v>2</v>
      </c>
      <c r="G18" s="2">
        <v>2</v>
      </c>
      <c r="H18" s="6">
        <v>0</v>
      </c>
      <c r="I18" s="20">
        <f t="shared" si="0"/>
        <v>95</v>
      </c>
      <c r="J18" s="9"/>
      <c r="K18" s="9"/>
    </row>
    <row r="19" spans="1:11">
      <c r="A19" s="53"/>
      <c r="B19" s="20" t="s">
        <v>208</v>
      </c>
      <c r="C19" s="5">
        <v>42</v>
      </c>
      <c r="D19" s="2">
        <v>32</v>
      </c>
      <c r="E19" s="2">
        <v>10</v>
      </c>
      <c r="F19" s="2">
        <v>4</v>
      </c>
      <c r="G19" s="2">
        <v>1</v>
      </c>
      <c r="H19" s="6">
        <v>0</v>
      </c>
      <c r="I19" s="20">
        <f t="shared" si="0"/>
        <v>89</v>
      </c>
      <c r="J19" s="9"/>
      <c r="K19" s="9"/>
    </row>
    <row r="20" spans="1:11">
      <c r="A20" s="53"/>
      <c r="B20" s="20" t="s">
        <v>209</v>
      </c>
      <c r="C20" s="5">
        <v>36</v>
      </c>
      <c r="D20" s="2">
        <v>24</v>
      </c>
      <c r="E20" s="2">
        <v>13</v>
      </c>
      <c r="F20" s="2">
        <v>4</v>
      </c>
      <c r="G20" s="2">
        <v>1</v>
      </c>
      <c r="H20" s="6">
        <v>0</v>
      </c>
      <c r="I20" s="20">
        <f t="shared" si="0"/>
        <v>78</v>
      </c>
      <c r="J20" s="9"/>
      <c r="K20" s="9"/>
    </row>
    <row r="21" spans="1:11">
      <c r="A21" s="53"/>
      <c r="B21" s="20" t="s">
        <v>210</v>
      </c>
      <c r="C21" s="5">
        <v>51</v>
      </c>
      <c r="D21" s="2">
        <v>29</v>
      </c>
      <c r="E21" s="2">
        <v>14</v>
      </c>
      <c r="F21" s="2">
        <v>1</v>
      </c>
      <c r="G21" s="2">
        <v>0</v>
      </c>
      <c r="H21" s="6">
        <v>0</v>
      </c>
      <c r="I21" s="20">
        <f t="shared" si="0"/>
        <v>95</v>
      </c>
      <c r="J21" s="9"/>
      <c r="K21" s="9"/>
    </row>
    <row r="22" spans="1:11">
      <c r="A22" s="53"/>
      <c r="B22" s="20" t="s">
        <v>211</v>
      </c>
      <c r="C22" s="5">
        <v>47</v>
      </c>
      <c r="D22" s="2">
        <v>29</v>
      </c>
      <c r="E22" s="2">
        <v>13</v>
      </c>
      <c r="F22" s="2">
        <v>2</v>
      </c>
      <c r="G22" s="2">
        <v>0</v>
      </c>
      <c r="H22" s="6">
        <v>0</v>
      </c>
      <c r="I22" s="20">
        <f t="shared" si="0"/>
        <v>91</v>
      </c>
      <c r="J22" s="9"/>
      <c r="K22" s="9"/>
    </row>
    <row r="23" spans="1:11" ht="15.75" thickBot="1">
      <c r="A23" s="53"/>
      <c r="B23" s="192" t="s">
        <v>212</v>
      </c>
      <c r="C23" s="195">
        <v>32</v>
      </c>
      <c r="D23" s="160">
        <v>21</v>
      </c>
      <c r="E23" s="160">
        <v>13</v>
      </c>
      <c r="F23" s="160">
        <v>2</v>
      </c>
      <c r="G23" s="160">
        <v>0</v>
      </c>
      <c r="H23" s="174">
        <v>0</v>
      </c>
      <c r="I23" s="192">
        <f t="shared" si="0"/>
        <v>68</v>
      </c>
      <c r="J23" s="9"/>
      <c r="K23" s="9"/>
    </row>
    <row r="24" spans="1:11" ht="15.75" thickBot="1">
      <c r="A24" s="53"/>
      <c r="B24" s="201" t="s">
        <v>0</v>
      </c>
      <c r="C24" s="202">
        <f t="shared" ref="C24:I24" si="1">SUM(C16:C23)</f>
        <v>310</v>
      </c>
      <c r="D24" s="203">
        <f t="shared" si="1"/>
        <v>274</v>
      </c>
      <c r="E24" s="203">
        <f t="shared" si="1"/>
        <v>93</v>
      </c>
      <c r="F24" s="203">
        <f t="shared" si="1"/>
        <v>17</v>
      </c>
      <c r="G24" s="203">
        <f t="shared" si="1"/>
        <v>5</v>
      </c>
      <c r="H24" s="204">
        <f t="shared" si="1"/>
        <v>0</v>
      </c>
      <c r="I24" s="201">
        <f t="shared" si="1"/>
        <v>699</v>
      </c>
      <c r="J24" s="9"/>
      <c r="K24" s="9"/>
    </row>
    <row r="25" spans="1:11">
      <c r="A25" s="53"/>
      <c r="J25" s="9"/>
      <c r="K25" s="9"/>
    </row>
    <row r="26" spans="1:11">
      <c r="A26" s="53"/>
      <c r="J26" s="9"/>
      <c r="K26" s="9"/>
    </row>
    <row r="27" spans="1:11">
      <c r="I27" s="259"/>
    </row>
    <row r="47" spans="1:11">
      <c r="A47" s="351" t="s">
        <v>216</v>
      </c>
      <c r="B47" s="351"/>
      <c r="C47" s="351"/>
      <c r="D47" s="351"/>
      <c r="E47" s="351"/>
      <c r="F47" s="351"/>
      <c r="G47" s="351"/>
      <c r="H47" s="351"/>
      <c r="I47" s="351"/>
      <c r="J47" s="351"/>
      <c r="K47" s="351"/>
    </row>
    <row r="48" spans="1:11" ht="69.75" hidden="1" customHeight="1">
      <c r="B48" s="205" t="s">
        <v>7</v>
      </c>
      <c r="C48" s="206" t="s">
        <v>217</v>
      </c>
      <c r="D48" s="206" t="s">
        <v>218</v>
      </c>
      <c r="E48" s="206" t="s">
        <v>219</v>
      </c>
      <c r="F48" s="206" t="s">
        <v>220</v>
      </c>
      <c r="G48" s="206" t="s">
        <v>221</v>
      </c>
      <c r="H48" s="206" t="s">
        <v>222</v>
      </c>
      <c r="I48" s="207" t="s">
        <v>223</v>
      </c>
      <c r="J48" s="208"/>
    </row>
    <row r="49" spans="2:10" hidden="1">
      <c r="B49" s="255"/>
      <c r="C49" s="256"/>
      <c r="D49" s="256"/>
      <c r="E49" s="256"/>
      <c r="F49" s="256"/>
      <c r="G49" s="256"/>
      <c r="H49" s="256"/>
      <c r="I49" s="212"/>
      <c r="J49" s="209"/>
    </row>
    <row r="50" spans="2:10" ht="15.75" thickBot="1"/>
    <row r="51" spans="2:10" ht="79.5" customHeight="1" thickBot="1">
      <c r="B51" s="225" t="s">
        <v>215</v>
      </c>
      <c r="C51" s="226" t="s">
        <v>3</v>
      </c>
      <c r="D51" s="227" t="s">
        <v>4</v>
      </c>
      <c r="E51" s="227" t="s">
        <v>5</v>
      </c>
      <c r="F51" s="227" t="s">
        <v>6</v>
      </c>
      <c r="G51" s="227" t="s">
        <v>214</v>
      </c>
      <c r="H51" s="228" t="s">
        <v>1</v>
      </c>
      <c r="I51" s="229" t="s">
        <v>224</v>
      </c>
      <c r="J51" s="230" t="s">
        <v>2</v>
      </c>
    </row>
    <row r="52" spans="2:10">
      <c r="B52" s="193" t="s">
        <v>205</v>
      </c>
      <c r="C52" s="214">
        <f>30*100/97</f>
        <v>30.927835051546392</v>
      </c>
      <c r="D52" s="215">
        <f>61*100/97</f>
        <v>62.886597938144327</v>
      </c>
      <c r="E52" s="215">
        <f>5*100/97</f>
        <v>5.1546391752577323</v>
      </c>
      <c r="F52" s="215">
        <f>0*100/97</f>
        <v>0</v>
      </c>
      <c r="G52" s="216">
        <f>1*100/97</f>
        <v>1.0309278350515463</v>
      </c>
      <c r="H52" s="217">
        <v>0</v>
      </c>
      <c r="I52" s="193">
        <f t="shared" ref="I52:I59" si="2">SUM(C52:H52)</f>
        <v>99.999999999999986</v>
      </c>
      <c r="J52" s="19">
        <v>97</v>
      </c>
    </row>
    <row r="53" spans="2:10">
      <c r="B53" s="20" t="s">
        <v>206</v>
      </c>
      <c r="C53" s="218">
        <f>31*100/86</f>
        <v>36.046511627906973</v>
      </c>
      <c r="D53" s="10">
        <f>40*100/86</f>
        <v>46.511627906976742</v>
      </c>
      <c r="E53" s="10">
        <f>13*100/86</f>
        <v>15.116279069767442</v>
      </c>
      <c r="F53" s="10">
        <f>2*100/86</f>
        <v>2.3255813953488373</v>
      </c>
      <c r="G53" s="55">
        <f>0*100/86</f>
        <v>0</v>
      </c>
      <c r="H53" s="219">
        <v>0</v>
      </c>
      <c r="I53" s="20">
        <f t="shared" si="2"/>
        <v>99.999999999999986</v>
      </c>
      <c r="J53" s="22">
        <v>86</v>
      </c>
    </row>
    <row r="54" spans="2:10">
      <c r="B54" s="20" t="s">
        <v>207</v>
      </c>
      <c r="C54" s="218">
        <f>41*100/95</f>
        <v>43.157894736842103</v>
      </c>
      <c r="D54" s="10">
        <f>38*100/95</f>
        <v>40</v>
      </c>
      <c r="E54" s="10">
        <f>12*100/95</f>
        <v>12.631578947368421</v>
      </c>
      <c r="F54" s="10">
        <f>2*100/95</f>
        <v>2.1052631578947367</v>
      </c>
      <c r="G54" s="55">
        <f>2*100/95</f>
        <v>2.1052631578947367</v>
      </c>
      <c r="H54" s="219">
        <v>0</v>
      </c>
      <c r="I54" s="213">
        <f>SUM(C54:H54)</f>
        <v>100.00000000000001</v>
      </c>
      <c r="J54" s="22">
        <v>95</v>
      </c>
    </row>
    <row r="55" spans="2:10">
      <c r="B55" s="20" t="s">
        <v>208</v>
      </c>
      <c r="C55" s="220">
        <f>42*100/89</f>
        <v>47.19101123595506</v>
      </c>
      <c r="D55" s="56">
        <f>32*100/89</f>
        <v>35.955056179775283</v>
      </c>
      <c r="E55" s="57">
        <f>10*100/89</f>
        <v>11.235955056179776</v>
      </c>
      <c r="F55" s="10">
        <f>4*100/89</f>
        <v>4.4943820224719104</v>
      </c>
      <c r="G55" s="55">
        <f>1*100/89</f>
        <v>1.1235955056179776</v>
      </c>
      <c r="H55" s="219">
        <v>0</v>
      </c>
      <c r="I55" s="20">
        <f t="shared" si="2"/>
        <v>100</v>
      </c>
      <c r="J55" s="22">
        <v>89</v>
      </c>
    </row>
    <row r="56" spans="2:10">
      <c r="B56" s="20" t="s">
        <v>209</v>
      </c>
      <c r="C56" s="218">
        <f>36*100/78</f>
        <v>46.153846153846153</v>
      </c>
      <c r="D56" s="10">
        <f>24*100/78</f>
        <v>30.76923076923077</v>
      </c>
      <c r="E56" s="10">
        <f>13*100/78</f>
        <v>16.666666666666668</v>
      </c>
      <c r="F56" s="10">
        <f>4*100/78</f>
        <v>5.1282051282051286</v>
      </c>
      <c r="G56" s="55">
        <f>1*100/78</f>
        <v>1.2820512820512822</v>
      </c>
      <c r="H56" s="219">
        <v>0</v>
      </c>
      <c r="I56" s="20">
        <f t="shared" si="2"/>
        <v>100</v>
      </c>
      <c r="J56" s="22">
        <v>78</v>
      </c>
    </row>
    <row r="57" spans="2:10">
      <c r="B57" s="20" t="s">
        <v>210</v>
      </c>
      <c r="C57" s="218">
        <f>51*100/95</f>
        <v>53.684210526315788</v>
      </c>
      <c r="D57" s="10">
        <f>29*100/95</f>
        <v>30.526315789473685</v>
      </c>
      <c r="E57" s="10">
        <f>14*100/95</f>
        <v>14.736842105263158</v>
      </c>
      <c r="F57" s="10">
        <f>1*100/95</f>
        <v>1.0526315789473684</v>
      </c>
      <c r="G57" s="55">
        <f>0*100/95</f>
        <v>0</v>
      </c>
      <c r="H57" s="219">
        <v>0</v>
      </c>
      <c r="I57" s="20">
        <f t="shared" si="2"/>
        <v>100</v>
      </c>
      <c r="J57" s="22">
        <v>95</v>
      </c>
    </row>
    <row r="58" spans="2:10">
      <c r="B58" s="20" t="s">
        <v>211</v>
      </c>
      <c r="C58" s="218">
        <f>47*100/91</f>
        <v>51.64835164835165</v>
      </c>
      <c r="D58" s="10">
        <f>29*100/91</f>
        <v>31.868131868131869</v>
      </c>
      <c r="E58" s="10">
        <f>13*100/91</f>
        <v>14.285714285714286</v>
      </c>
      <c r="F58" s="10">
        <f>2*100/91</f>
        <v>2.197802197802198</v>
      </c>
      <c r="G58" s="55">
        <f>0*100/91</f>
        <v>0</v>
      </c>
      <c r="H58" s="219">
        <v>0</v>
      </c>
      <c r="I58" s="20">
        <f t="shared" si="2"/>
        <v>100.00000000000001</v>
      </c>
      <c r="J58" s="22">
        <v>91</v>
      </c>
    </row>
    <row r="59" spans="2:10" ht="15.75" thickBot="1">
      <c r="B59" s="23" t="s">
        <v>212</v>
      </c>
      <c r="C59" s="221">
        <f>32*100/68</f>
        <v>47.058823529411768</v>
      </c>
      <c r="D59" s="222">
        <f>21*100/68</f>
        <v>30.882352941176471</v>
      </c>
      <c r="E59" s="222">
        <f>13*100/68</f>
        <v>19.117647058823529</v>
      </c>
      <c r="F59" s="222">
        <f>2*100/68</f>
        <v>2.9411764705882355</v>
      </c>
      <c r="G59" s="223">
        <f>0*100/68</f>
        <v>0</v>
      </c>
      <c r="H59" s="224">
        <v>0</v>
      </c>
      <c r="I59" s="23">
        <f t="shared" si="2"/>
        <v>100</v>
      </c>
      <c r="J59" s="26">
        <v>68</v>
      </c>
    </row>
    <row r="60" spans="2:10" ht="15.75" thickBot="1">
      <c r="B60" s="231" t="s">
        <v>0</v>
      </c>
      <c r="C60" s="232">
        <f>SUM(C52+C53+C54+C55+C56+C57+C58+C59)/8</f>
        <v>44.483560563771988</v>
      </c>
      <c r="D60" s="232">
        <f t="shared" ref="D60" si="3">SUM(D52+D53+D54+D55+D56+D57+D58+D59)/8</f>
        <v>38.674914174113638</v>
      </c>
      <c r="E60" s="232">
        <f t="shared" ref="E60:H60" si="4">SUM(E52+E53+E54+E55+E56+E57+E58+E59)/8</f>
        <v>13.618165295630128</v>
      </c>
      <c r="F60" s="232">
        <f t="shared" si="4"/>
        <v>2.5306302439073018</v>
      </c>
      <c r="G60" s="232">
        <f t="shared" si="4"/>
        <v>0.69272972257694276</v>
      </c>
      <c r="H60" s="232">
        <f t="shared" si="4"/>
        <v>0</v>
      </c>
      <c r="I60" s="231">
        <f>SUM(I52:I59)/8</f>
        <v>100</v>
      </c>
      <c r="J60" s="233">
        <v>699</v>
      </c>
    </row>
    <row r="63" spans="2:10">
      <c r="B63" s="257"/>
      <c r="C63" s="258"/>
    </row>
  </sheetData>
  <mergeCells count="4">
    <mergeCell ref="A1:K1"/>
    <mergeCell ref="A3:K3"/>
    <mergeCell ref="A13:K13"/>
    <mergeCell ref="A47:K47"/>
  </mergeCells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R216"/>
  <sheetViews>
    <sheetView view="pageBreakPreview" topLeftCell="A174" zoomScale="80" zoomScaleNormal="80" zoomScaleSheetLayoutView="80" workbookViewId="0">
      <selection activeCell="L14" sqref="L14"/>
    </sheetView>
  </sheetViews>
  <sheetFormatPr defaultRowHeight="15"/>
  <cols>
    <col min="1" max="1" width="5.85546875" customWidth="1"/>
    <col min="2" max="2" width="9.85546875" customWidth="1"/>
    <col min="3" max="3" width="8.28515625" customWidth="1"/>
    <col min="4" max="4" width="9.85546875" customWidth="1"/>
    <col min="5" max="5" width="10.28515625" customWidth="1"/>
    <col min="6" max="6" width="6.85546875" customWidth="1"/>
    <col min="7" max="7" width="8.42578125" customWidth="1"/>
    <col min="8" max="8" width="10.5703125" customWidth="1"/>
    <col min="9" max="9" width="8.5703125" customWidth="1"/>
    <col min="10" max="10" width="8.42578125" customWidth="1"/>
    <col min="11" max="11" width="7.7109375" customWidth="1"/>
    <col min="12" max="12" width="10.28515625" customWidth="1"/>
    <col min="13" max="13" width="8.42578125" customWidth="1"/>
    <col min="14" max="14" width="7.5703125" customWidth="1"/>
    <col min="15" max="15" width="7.7109375" customWidth="1"/>
    <col min="16" max="16" width="9.85546875" customWidth="1"/>
    <col min="17" max="17" width="7.85546875" customWidth="1"/>
    <col min="18" max="18" width="6.7109375" customWidth="1"/>
  </cols>
  <sheetData>
    <row r="1" spans="1:18" ht="19.5" thickBot="1">
      <c r="A1" s="345" t="s">
        <v>84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6"/>
      <c r="O1" s="346"/>
      <c r="P1" s="346"/>
      <c r="Q1" s="346"/>
      <c r="R1" s="347"/>
    </row>
    <row r="3" spans="1:18" ht="16.5" thickBot="1">
      <c r="A3" s="312" t="s">
        <v>85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  <c r="O3" s="312"/>
      <c r="P3" s="312"/>
      <c r="Q3" s="312"/>
      <c r="R3" s="312"/>
    </row>
    <row r="4" spans="1:18" s="38" customFormat="1" ht="15.75" thickBot="1">
      <c r="A4" s="313" t="s">
        <v>86</v>
      </c>
      <c r="B4" s="313"/>
      <c r="C4" s="313"/>
      <c r="D4" s="120"/>
      <c r="E4" s="260" t="s">
        <v>262</v>
      </c>
      <c r="F4" s="314" t="s">
        <v>263</v>
      </c>
      <c r="G4" s="314"/>
      <c r="I4" s="38" t="s">
        <v>264</v>
      </c>
    </row>
    <row r="5" spans="1:18">
      <c r="A5" s="315" t="s">
        <v>47</v>
      </c>
      <c r="B5" s="315"/>
      <c r="C5" s="315"/>
      <c r="D5" s="117" t="s">
        <v>41</v>
      </c>
      <c r="E5" s="76">
        <f>220*100/224</f>
        <v>98.214285714285708</v>
      </c>
      <c r="F5" s="316">
        <f>4*100/224</f>
        <v>1.7857142857142858</v>
      </c>
      <c r="G5" s="316"/>
    </row>
    <row r="6" spans="1:18">
      <c r="A6" s="315" t="s">
        <v>48</v>
      </c>
      <c r="B6" s="315"/>
      <c r="C6" s="315"/>
      <c r="D6" s="117" t="s">
        <v>41</v>
      </c>
      <c r="E6" s="127">
        <f>198*100/220</f>
        <v>90</v>
      </c>
      <c r="F6" s="317">
        <f>22*100/220</f>
        <v>10</v>
      </c>
      <c r="G6" s="317"/>
    </row>
    <row r="7" spans="1:18" ht="15.75" thickBot="1">
      <c r="A7" s="315" t="s">
        <v>49</v>
      </c>
      <c r="B7" s="315"/>
      <c r="C7" s="315"/>
      <c r="D7" s="117" t="s">
        <v>41</v>
      </c>
      <c r="E7" s="127">
        <f>246*100/264</f>
        <v>93.181818181818187</v>
      </c>
      <c r="F7" s="317">
        <f>18*100/264</f>
        <v>6.8181818181818183</v>
      </c>
      <c r="G7" s="317"/>
    </row>
    <row r="8" spans="1:18" ht="15.75" thickBot="1">
      <c r="A8" s="313" t="s">
        <v>89</v>
      </c>
      <c r="B8" s="313"/>
      <c r="C8" s="313"/>
      <c r="D8" s="119" t="s">
        <v>41</v>
      </c>
      <c r="E8" s="128">
        <f>664*100/708</f>
        <v>93.78531073446328</v>
      </c>
      <c r="F8" s="318">
        <f>44*100/708</f>
        <v>6.2146892655367232</v>
      </c>
      <c r="G8" s="318"/>
    </row>
    <row r="9" spans="1:18" ht="15.75" thickBot="1"/>
    <row r="10" spans="1:18" s="38" customFormat="1" ht="15.75" thickBot="1">
      <c r="A10" s="313" t="s">
        <v>87</v>
      </c>
      <c r="B10" s="313"/>
      <c r="C10" s="313"/>
      <c r="D10" s="120"/>
      <c r="E10" s="260" t="s">
        <v>262</v>
      </c>
      <c r="F10" s="314" t="s">
        <v>263</v>
      </c>
      <c r="G10" s="314"/>
      <c r="I10" s="38" t="s">
        <v>264</v>
      </c>
    </row>
    <row r="11" spans="1:18" ht="72.75" customHeight="1">
      <c r="A11" s="121">
        <v>1</v>
      </c>
      <c r="B11" s="319" t="s">
        <v>265</v>
      </c>
      <c r="C11" s="319"/>
      <c r="D11" s="117" t="s">
        <v>41</v>
      </c>
      <c r="E11" s="76">
        <f>174*100/177</f>
        <v>98.305084745762713</v>
      </c>
      <c r="F11" s="316">
        <f>3*100/177</f>
        <v>1.6949152542372881</v>
      </c>
      <c r="G11" s="316"/>
    </row>
    <row r="12" spans="1:18" ht="48.75" customHeight="1">
      <c r="A12" s="121">
        <v>2</v>
      </c>
      <c r="B12" s="319" t="s">
        <v>266</v>
      </c>
      <c r="C12" s="319"/>
      <c r="D12" s="117" t="s">
        <v>41</v>
      </c>
      <c r="E12" s="76">
        <f>160*100/177</f>
        <v>90.395480225988706</v>
      </c>
      <c r="F12" s="316">
        <f>17*100/177</f>
        <v>9.6045197740112993</v>
      </c>
      <c r="G12" s="316"/>
    </row>
    <row r="13" spans="1:18" ht="66.75" customHeight="1">
      <c r="A13" s="121">
        <v>3</v>
      </c>
      <c r="B13" s="319" t="s">
        <v>267</v>
      </c>
      <c r="C13" s="319"/>
      <c r="D13" s="117" t="s">
        <v>41</v>
      </c>
      <c r="E13" s="76">
        <f>166*100/177</f>
        <v>93.78531073446328</v>
      </c>
      <c r="F13" s="316">
        <f>11*100/177</f>
        <v>6.2146892655367232</v>
      </c>
      <c r="G13" s="316"/>
    </row>
    <row r="14" spans="1:18" ht="120" customHeight="1" thickBot="1">
      <c r="A14" s="121">
        <v>4</v>
      </c>
      <c r="B14" s="319" t="s">
        <v>268</v>
      </c>
      <c r="C14" s="319"/>
      <c r="D14" s="117" t="s">
        <v>41</v>
      </c>
      <c r="E14" s="127">
        <f>164*100/177</f>
        <v>92.655367231638422</v>
      </c>
      <c r="F14" s="317">
        <f>13*100/177</f>
        <v>7.3446327683615822</v>
      </c>
      <c r="G14" s="317"/>
    </row>
    <row r="15" spans="1:18" ht="15.75" thickBot="1">
      <c r="A15" s="330" t="s">
        <v>88</v>
      </c>
      <c r="B15" s="330"/>
      <c r="C15" s="330"/>
      <c r="D15" s="119" t="s">
        <v>41</v>
      </c>
      <c r="E15" s="128">
        <f>664*100/708</f>
        <v>93.78531073446328</v>
      </c>
      <c r="F15" s="318">
        <f>44*100/708</f>
        <v>6.2146892655367232</v>
      </c>
      <c r="G15" s="318"/>
    </row>
    <row r="16" spans="1:18" ht="15.75" thickBot="1"/>
    <row r="17" spans="1:18" ht="18.75">
      <c r="A17" s="104" t="s">
        <v>75</v>
      </c>
      <c r="B17" s="105"/>
      <c r="C17" s="105"/>
      <c r="D17" s="105"/>
      <c r="E17" s="105" t="s">
        <v>76</v>
      </c>
      <c r="F17" s="105"/>
      <c r="G17" s="105"/>
      <c r="H17" s="105"/>
      <c r="I17" s="105"/>
      <c r="J17" s="105"/>
      <c r="K17" s="105"/>
      <c r="L17" s="105"/>
      <c r="M17" s="100"/>
      <c r="N17" s="100"/>
      <c r="O17" s="100"/>
      <c r="P17" s="100"/>
      <c r="Q17" s="100"/>
      <c r="R17" s="101"/>
    </row>
    <row r="18" spans="1:18" ht="18.75">
      <c r="A18" s="102" t="s">
        <v>77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50"/>
      <c r="N18" s="50"/>
      <c r="O18" s="50"/>
      <c r="P18" s="50"/>
      <c r="Q18" s="50"/>
      <c r="R18" s="103"/>
    </row>
    <row r="19" spans="1:18" ht="18.75">
      <c r="A19" s="102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50"/>
      <c r="N19" s="50"/>
      <c r="O19" s="50"/>
      <c r="P19" s="50"/>
      <c r="Q19" s="50"/>
      <c r="R19" s="103"/>
    </row>
    <row r="20" spans="1:18" ht="72" customHeight="1" thickBot="1">
      <c r="A20" s="118" t="s">
        <v>25</v>
      </c>
      <c r="B20" s="118" t="s">
        <v>26</v>
      </c>
      <c r="C20" s="352" t="s">
        <v>265</v>
      </c>
      <c r="D20" s="352"/>
      <c r="E20" s="352"/>
      <c r="F20" s="352"/>
      <c r="G20" s="352" t="s">
        <v>266</v>
      </c>
      <c r="H20" s="352"/>
      <c r="I20" s="352"/>
      <c r="J20" s="352"/>
      <c r="K20" s="352" t="s">
        <v>267</v>
      </c>
      <c r="L20" s="352"/>
      <c r="M20" s="352"/>
      <c r="N20" s="352"/>
      <c r="O20" s="352" t="s">
        <v>268</v>
      </c>
      <c r="P20" s="352"/>
      <c r="Q20" s="352"/>
      <c r="R20" s="352"/>
    </row>
    <row r="21" spans="1:18" ht="27.75" customHeight="1" thickBot="1">
      <c r="A21" s="51" t="s">
        <v>30</v>
      </c>
      <c r="B21" s="40"/>
      <c r="C21" s="41" t="s">
        <v>262</v>
      </c>
      <c r="D21" s="42" t="s">
        <v>263</v>
      </c>
      <c r="E21" s="42" t="s">
        <v>261</v>
      </c>
      <c r="F21" s="43" t="s">
        <v>260</v>
      </c>
      <c r="G21" s="41" t="s">
        <v>262</v>
      </c>
      <c r="H21" s="42" t="s">
        <v>263</v>
      </c>
      <c r="I21" s="42" t="s">
        <v>261</v>
      </c>
      <c r="J21" s="43" t="s">
        <v>260</v>
      </c>
      <c r="K21" s="41" t="s">
        <v>262</v>
      </c>
      <c r="L21" s="42" t="s">
        <v>263</v>
      </c>
      <c r="M21" s="42" t="s">
        <v>261</v>
      </c>
      <c r="N21" s="43" t="s">
        <v>260</v>
      </c>
      <c r="O21" s="41" t="s">
        <v>262</v>
      </c>
      <c r="P21" s="42" t="s">
        <v>263</v>
      </c>
      <c r="Q21" s="42" t="s">
        <v>261</v>
      </c>
      <c r="R21" s="43" t="s">
        <v>260</v>
      </c>
    </row>
    <row r="22" spans="1:18" ht="15.75" thickBot="1">
      <c r="A22" s="44">
        <v>1</v>
      </c>
      <c r="B22" s="44" t="s">
        <v>28</v>
      </c>
      <c r="C22" s="45">
        <v>1</v>
      </c>
      <c r="D22" s="46"/>
      <c r="E22" s="46"/>
      <c r="F22" s="47"/>
      <c r="G22" s="45">
        <v>1</v>
      </c>
      <c r="H22" s="46"/>
      <c r="I22" s="46"/>
      <c r="J22" s="47"/>
      <c r="K22" s="45">
        <v>1</v>
      </c>
      <c r="L22" s="46"/>
      <c r="M22" s="46"/>
      <c r="N22" s="47"/>
      <c r="O22" s="45">
        <v>1</v>
      </c>
      <c r="P22" s="46"/>
      <c r="Q22" s="46"/>
      <c r="R22" s="47"/>
    </row>
    <row r="23" spans="1:18" ht="15.75" thickBot="1">
      <c r="A23" s="48">
        <v>2</v>
      </c>
      <c r="B23" s="48" t="s">
        <v>27</v>
      </c>
      <c r="C23" s="45">
        <v>1</v>
      </c>
      <c r="D23" s="46"/>
      <c r="E23" s="46"/>
      <c r="F23" s="47"/>
      <c r="G23" s="45">
        <v>1</v>
      </c>
      <c r="H23" s="46"/>
      <c r="I23" s="46"/>
      <c r="J23" s="47"/>
      <c r="K23" s="45">
        <v>1</v>
      </c>
      <c r="L23" s="46"/>
      <c r="M23" s="46"/>
      <c r="N23" s="47"/>
      <c r="O23" s="45">
        <v>1</v>
      </c>
      <c r="P23" s="46"/>
      <c r="Q23" s="46"/>
      <c r="R23" s="47"/>
    </row>
    <row r="24" spans="1:18" ht="15.75" thickBot="1">
      <c r="A24" s="48">
        <v>3</v>
      </c>
      <c r="B24" s="48" t="s">
        <v>28</v>
      </c>
      <c r="C24" s="45">
        <v>1</v>
      </c>
      <c r="D24" s="46"/>
      <c r="E24" s="46"/>
      <c r="F24" s="47"/>
      <c r="G24" s="45">
        <v>1</v>
      </c>
      <c r="H24" s="46"/>
      <c r="I24" s="46"/>
      <c r="J24" s="47"/>
      <c r="K24" s="45">
        <v>1</v>
      </c>
      <c r="L24" s="46"/>
      <c r="M24" s="46"/>
      <c r="N24" s="47"/>
      <c r="O24" s="45">
        <v>1</v>
      </c>
      <c r="P24" s="46"/>
      <c r="Q24" s="46"/>
      <c r="R24" s="47"/>
    </row>
    <row r="25" spans="1:18" ht="15.75" thickBot="1">
      <c r="A25" s="48">
        <v>4</v>
      </c>
      <c r="B25" s="48" t="s">
        <v>27</v>
      </c>
      <c r="C25" s="45">
        <v>1</v>
      </c>
      <c r="D25" s="46"/>
      <c r="E25" s="46"/>
      <c r="F25" s="47"/>
      <c r="G25" s="45">
        <v>1</v>
      </c>
      <c r="H25" s="46"/>
      <c r="I25" s="46"/>
      <c r="J25" s="47"/>
      <c r="K25" s="45">
        <v>1</v>
      </c>
      <c r="L25" s="46"/>
      <c r="M25" s="46"/>
      <c r="N25" s="47"/>
      <c r="O25" s="45">
        <v>1</v>
      </c>
      <c r="P25" s="46"/>
      <c r="Q25" s="46"/>
      <c r="R25" s="47"/>
    </row>
    <row r="26" spans="1:18" ht="15.75" thickBot="1">
      <c r="A26" s="48">
        <v>5</v>
      </c>
      <c r="B26" s="48" t="s">
        <v>27</v>
      </c>
      <c r="C26" s="45">
        <v>1</v>
      </c>
      <c r="D26" s="46"/>
      <c r="E26" s="46"/>
      <c r="F26" s="47"/>
      <c r="G26" s="45">
        <v>1</v>
      </c>
      <c r="H26" s="46"/>
      <c r="I26" s="46"/>
      <c r="J26" s="47"/>
      <c r="K26" s="45">
        <v>1</v>
      </c>
      <c r="L26" s="46"/>
      <c r="M26" s="46"/>
      <c r="N26" s="47"/>
      <c r="O26" s="45">
        <v>1</v>
      </c>
      <c r="P26" s="46"/>
      <c r="Q26" s="46"/>
      <c r="R26" s="47"/>
    </row>
    <row r="27" spans="1:18" ht="15.75" thickBot="1">
      <c r="A27" s="48">
        <v>6</v>
      </c>
      <c r="B27" s="48" t="s">
        <v>27</v>
      </c>
      <c r="C27" s="45">
        <v>1</v>
      </c>
      <c r="D27" s="46"/>
      <c r="E27" s="46"/>
      <c r="F27" s="47"/>
      <c r="G27" s="45">
        <v>1</v>
      </c>
      <c r="H27" s="46"/>
      <c r="I27" s="46"/>
      <c r="J27" s="47"/>
      <c r="K27" s="45">
        <v>1</v>
      </c>
      <c r="L27" s="46"/>
      <c r="M27" s="46"/>
      <c r="N27" s="47"/>
      <c r="O27" s="45">
        <v>1</v>
      </c>
      <c r="P27" s="46"/>
      <c r="Q27" s="46"/>
      <c r="R27" s="47"/>
    </row>
    <row r="28" spans="1:18" ht="15.75" thickBot="1">
      <c r="A28" s="48">
        <v>7</v>
      </c>
      <c r="B28" s="48" t="s">
        <v>27</v>
      </c>
      <c r="C28" s="45">
        <v>1</v>
      </c>
      <c r="D28" s="46"/>
      <c r="E28" s="46"/>
      <c r="F28" s="47"/>
      <c r="G28" s="45">
        <v>1</v>
      </c>
      <c r="H28" s="46"/>
      <c r="I28" s="46"/>
      <c r="J28" s="47"/>
      <c r="K28" s="45">
        <v>1</v>
      </c>
      <c r="L28" s="46"/>
      <c r="M28" s="46"/>
      <c r="N28" s="47"/>
      <c r="O28" s="45">
        <v>1</v>
      </c>
      <c r="P28" s="46"/>
      <c r="Q28" s="46"/>
      <c r="R28" s="47"/>
    </row>
    <row r="29" spans="1:18" ht="15.75" thickBot="1">
      <c r="A29" s="48">
        <v>8</v>
      </c>
      <c r="B29" s="48" t="s">
        <v>27</v>
      </c>
      <c r="C29" s="45">
        <v>1</v>
      </c>
      <c r="D29" s="46"/>
      <c r="E29" s="46"/>
      <c r="F29" s="47"/>
      <c r="G29" s="45">
        <v>1</v>
      </c>
      <c r="H29" s="46"/>
      <c r="I29" s="46"/>
      <c r="J29" s="47"/>
      <c r="K29" s="45">
        <v>1</v>
      </c>
      <c r="L29" s="46"/>
      <c r="M29" s="46"/>
      <c r="N29" s="47"/>
      <c r="O29" s="45">
        <v>1</v>
      </c>
      <c r="P29" s="46"/>
      <c r="Q29" s="46"/>
      <c r="R29" s="47"/>
    </row>
    <row r="30" spans="1:18" ht="15.75" thickBot="1">
      <c r="A30" s="48">
        <v>9</v>
      </c>
      <c r="B30" s="48" t="s">
        <v>28</v>
      </c>
      <c r="C30" s="45">
        <v>1</v>
      </c>
      <c r="D30" s="46"/>
      <c r="E30" s="46"/>
      <c r="F30" s="47"/>
      <c r="G30" s="45">
        <v>1</v>
      </c>
      <c r="H30" s="46"/>
      <c r="I30" s="46"/>
      <c r="J30" s="47"/>
      <c r="K30" s="45">
        <v>1</v>
      </c>
      <c r="L30" s="46"/>
      <c r="M30" s="46"/>
      <c r="N30" s="47"/>
      <c r="O30" s="45">
        <v>1</v>
      </c>
      <c r="P30" s="46"/>
      <c r="Q30" s="46"/>
      <c r="R30" s="47"/>
    </row>
    <row r="31" spans="1:18" ht="15.75" thickBot="1">
      <c r="A31" s="48">
        <v>10</v>
      </c>
      <c r="B31" s="48" t="s">
        <v>28</v>
      </c>
      <c r="C31" s="45">
        <v>1</v>
      </c>
      <c r="D31" s="46"/>
      <c r="E31" s="46"/>
      <c r="F31" s="47"/>
      <c r="G31" s="45">
        <v>1</v>
      </c>
      <c r="H31" s="46"/>
      <c r="I31" s="46"/>
      <c r="J31" s="47"/>
      <c r="K31" s="45">
        <v>1</v>
      </c>
      <c r="L31" s="46"/>
      <c r="M31" s="46"/>
      <c r="N31" s="47"/>
      <c r="O31" s="45">
        <v>1</v>
      </c>
      <c r="P31" s="46"/>
      <c r="Q31" s="46"/>
      <c r="R31" s="47"/>
    </row>
    <row r="32" spans="1:18" ht="15.75" thickBot="1">
      <c r="A32" s="48">
        <v>11</v>
      </c>
      <c r="B32" s="48" t="s">
        <v>28</v>
      </c>
      <c r="C32" s="45">
        <v>1</v>
      </c>
      <c r="D32" s="46"/>
      <c r="E32" s="46"/>
      <c r="F32" s="47"/>
      <c r="G32" s="45">
        <v>1</v>
      </c>
      <c r="H32" s="46"/>
      <c r="I32" s="46"/>
      <c r="J32" s="47"/>
      <c r="K32" s="45">
        <v>1</v>
      </c>
      <c r="L32" s="46"/>
      <c r="M32" s="46"/>
      <c r="N32" s="47"/>
      <c r="O32" s="45">
        <v>1</v>
      </c>
      <c r="P32" s="46"/>
      <c r="Q32" s="46"/>
      <c r="R32" s="47"/>
    </row>
    <row r="33" spans="1:18" ht="15.75" thickBot="1">
      <c r="A33" s="48">
        <v>12</v>
      </c>
      <c r="B33" s="48" t="s">
        <v>28</v>
      </c>
      <c r="C33" s="45">
        <v>1</v>
      </c>
      <c r="D33" s="46"/>
      <c r="E33" s="46"/>
      <c r="F33" s="47"/>
      <c r="G33" s="45">
        <v>1</v>
      </c>
      <c r="H33" s="46"/>
      <c r="I33" s="46"/>
      <c r="J33" s="47"/>
      <c r="K33" s="45">
        <v>1</v>
      </c>
      <c r="L33" s="46"/>
      <c r="M33" s="46"/>
      <c r="N33" s="47"/>
      <c r="O33" s="45">
        <v>1</v>
      </c>
      <c r="P33" s="46"/>
      <c r="Q33" s="46"/>
      <c r="R33" s="47"/>
    </row>
    <row r="34" spans="1:18" ht="15.75" thickBot="1">
      <c r="A34" s="48">
        <v>13</v>
      </c>
      <c r="B34" s="48" t="s">
        <v>28</v>
      </c>
      <c r="C34" s="45">
        <v>1</v>
      </c>
      <c r="D34" s="46"/>
      <c r="E34" s="46"/>
      <c r="F34" s="47"/>
      <c r="G34" s="45">
        <v>1</v>
      </c>
      <c r="H34" s="46"/>
      <c r="I34" s="46"/>
      <c r="J34" s="47"/>
      <c r="K34" s="45">
        <v>1</v>
      </c>
      <c r="L34" s="46"/>
      <c r="M34" s="46"/>
      <c r="N34" s="47"/>
      <c r="O34" s="45">
        <v>1</v>
      </c>
      <c r="P34" s="46"/>
      <c r="Q34" s="46"/>
      <c r="R34" s="47"/>
    </row>
    <row r="35" spans="1:18" ht="15.75" thickBot="1">
      <c r="A35" s="48">
        <v>14</v>
      </c>
      <c r="B35" s="48" t="s">
        <v>27</v>
      </c>
      <c r="C35" s="45">
        <v>1</v>
      </c>
      <c r="D35" s="46"/>
      <c r="E35" s="46"/>
      <c r="F35" s="47"/>
      <c r="G35" s="45">
        <v>1</v>
      </c>
      <c r="H35" s="46"/>
      <c r="I35" s="46"/>
      <c r="J35" s="47"/>
      <c r="K35" s="45">
        <v>1</v>
      </c>
      <c r="L35" s="46"/>
      <c r="M35" s="46"/>
      <c r="N35" s="47"/>
      <c r="O35" s="45">
        <v>1</v>
      </c>
      <c r="P35" s="46"/>
      <c r="Q35" s="46"/>
      <c r="R35" s="47"/>
    </row>
    <row r="36" spans="1:18" ht="15.75" thickBot="1">
      <c r="A36" s="48">
        <v>15</v>
      </c>
      <c r="B36" s="48" t="s">
        <v>27</v>
      </c>
      <c r="C36" s="45">
        <v>1</v>
      </c>
      <c r="D36" s="46"/>
      <c r="E36" s="46"/>
      <c r="F36" s="47"/>
      <c r="G36" s="45">
        <v>1</v>
      </c>
      <c r="H36" s="46"/>
      <c r="I36" s="46"/>
      <c r="J36" s="47"/>
      <c r="K36" s="45">
        <v>1</v>
      </c>
      <c r="L36" s="46"/>
      <c r="M36" s="46"/>
      <c r="N36" s="47"/>
      <c r="O36" s="45">
        <v>1</v>
      </c>
      <c r="P36" s="46"/>
      <c r="Q36" s="46"/>
      <c r="R36" s="47"/>
    </row>
    <row r="37" spans="1:18" ht="15.75" thickBot="1">
      <c r="A37" s="48">
        <v>16</v>
      </c>
      <c r="B37" s="48" t="s">
        <v>27</v>
      </c>
      <c r="C37" s="45">
        <v>1</v>
      </c>
      <c r="D37" s="46"/>
      <c r="E37" s="46"/>
      <c r="F37" s="47"/>
      <c r="G37" s="45">
        <v>1</v>
      </c>
      <c r="H37" s="46"/>
      <c r="I37" s="46"/>
      <c r="J37" s="47"/>
      <c r="K37" s="45">
        <v>1</v>
      </c>
      <c r="L37" s="46"/>
      <c r="M37" s="46"/>
      <c r="N37" s="47"/>
      <c r="O37" s="45">
        <v>1</v>
      </c>
      <c r="P37" s="46"/>
      <c r="Q37" s="46"/>
      <c r="R37" s="47"/>
    </row>
    <row r="38" spans="1:18" ht="15.75" thickBot="1">
      <c r="A38" s="48">
        <v>17</v>
      </c>
      <c r="B38" s="48" t="s">
        <v>27</v>
      </c>
      <c r="C38" s="45">
        <v>1</v>
      </c>
      <c r="D38" s="46"/>
      <c r="E38" s="46"/>
      <c r="F38" s="47"/>
      <c r="G38" s="45">
        <v>1</v>
      </c>
      <c r="H38" s="46"/>
      <c r="I38" s="46"/>
      <c r="J38" s="47"/>
      <c r="K38" s="45">
        <v>1</v>
      </c>
      <c r="L38" s="46"/>
      <c r="M38" s="46"/>
      <c r="N38" s="47"/>
      <c r="O38" s="45">
        <v>1</v>
      </c>
      <c r="P38" s="46"/>
      <c r="Q38" s="46"/>
      <c r="R38" s="47"/>
    </row>
    <row r="39" spans="1:18" ht="15.75" thickBot="1">
      <c r="A39" s="48">
        <v>18</v>
      </c>
      <c r="B39" s="48" t="s">
        <v>27</v>
      </c>
      <c r="C39" s="45">
        <v>1</v>
      </c>
      <c r="D39" s="46"/>
      <c r="E39" s="46"/>
      <c r="F39" s="47"/>
      <c r="G39" s="45">
        <v>1</v>
      </c>
      <c r="H39" s="46"/>
      <c r="I39" s="46"/>
      <c r="J39" s="47"/>
      <c r="K39" s="45">
        <v>1</v>
      </c>
      <c r="L39" s="46"/>
      <c r="M39" s="46"/>
      <c r="N39" s="47"/>
      <c r="O39" s="45">
        <v>1</v>
      </c>
      <c r="P39" s="46"/>
      <c r="Q39" s="46"/>
      <c r="R39" s="47"/>
    </row>
    <row r="40" spans="1:18" ht="15.75" thickBot="1">
      <c r="A40" s="48">
        <v>19</v>
      </c>
      <c r="B40" s="48" t="s">
        <v>27</v>
      </c>
      <c r="C40" s="45">
        <v>1</v>
      </c>
      <c r="D40" s="46"/>
      <c r="E40" s="46"/>
      <c r="F40" s="47"/>
      <c r="G40" s="45">
        <v>1</v>
      </c>
      <c r="H40" s="46"/>
      <c r="I40" s="46"/>
      <c r="J40" s="47"/>
      <c r="K40" s="45">
        <v>1</v>
      </c>
      <c r="L40" s="46"/>
      <c r="M40" s="46"/>
      <c r="N40" s="47"/>
      <c r="O40" s="45">
        <v>1</v>
      </c>
      <c r="P40" s="46"/>
      <c r="Q40" s="46"/>
      <c r="R40" s="47"/>
    </row>
    <row r="41" spans="1:18" ht="15.75" thickBot="1">
      <c r="A41" s="48">
        <v>20</v>
      </c>
      <c r="B41" s="48" t="s">
        <v>27</v>
      </c>
      <c r="C41" s="45">
        <v>1</v>
      </c>
      <c r="D41" s="46"/>
      <c r="E41" s="46"/>
      <c r="F41" s="47"/>
      <c r="G41" s="45">
        <v>1</v>
      </c>
      <c r="H41" s="46"/>
      <c r="I41" s="46"/>
      <c r="J41" s="47"/>
      <c r="K41" s="45">
        <v>1</v>
      </c>
      <c r="L41" s="46"/>
      <c r="M41" s="46"/>
      <c r="N41" s="47"/>
      <c r="O41" s="45">
        <v>1</v>
      </c>
      <c r="P41" s="46"/>
      <c r="Q41" s="46"/>
      <c r="R41" s="47"/>
    </row>
    <row r="42" spans="1:18" ht="15.75" thickBot="1">
      <c r="A42" s="48">
        <v>21</v>
      </c>
      <c r="B42" s="48" t="s">
        <v>27</v>
      </c>
      <c r="C42" s="45">
        <v>1</v>
      </c>
      <c r="D42" s="46"/>
      <c r="E42" s="46"/>
      <c r="F42" s="47"/>
      <c r="G42" s="45">
        <v>1</v>
      </c>
      <c r="H42" s="46"/>
      <c r="I42" s="46"/>
      <c r="J42" s="47"/>
      <c r="K42" s="45">
        <v>1</v>
      </c>
      <c r="L42" s="46"/>
      <c r="M42" s="46"/>
      <c r="N42" s="47"/>
      <c r="O42" s="45">
        <v>1</v>
      </c>
      <c r="P42" s="46"/>
      <c r="Q42" s="46"/>
      <c r="R42" s="47"/>
    </row>
    <row r="43" spans="1:18" ht="15.75" thickBot="1">
      <c r="A43" s="48">
        <v>22</v>
      </c>
      <c r="B43" s="48" t="s">
        <v>27</v>
      </c>
      <c r="C43" s="45">
        <v>1</v>
      </c>
      <c r="D43" s="46"/>
      <c r="E43" s="46"/>
      <c r="F43" s="47"/>
      <c r="G43" s="45">
        <v>1</v>
      </c>
      <c r="H43" s="46"/>
      <c r="I43" s="46"/>
      <c r="J43" s="47"/>
      <c r="K43" s="45">
        <v>1</v>
      </c>
      <c r="L43" s="46"/>
      <c r="M43" s="46"/>
      <c r="N43" s="47"/>
      <c r="O43" s="45">
        <v>1</v>
      </c>
      <c r="P43" s="46"/>
      <c r="Q43" s="46"/>
      <c r="R43" s="47"/>
    </row>
    <row r="44" spans="1:18" ht="15.75" thickBot="1">
      <c r="A44" s="48">
        <v>23</v>
      </c>
      <c r="B44" s="49" t="s">
        <v>31</v>
      </c>
      <c r="C44" s="45">
        <v>1</v>
      </c>
      <c r="D44" s="46"/>
      <c r="E44" s="46"/>
      <c r="F44" s="47"/>
      <c r="G44" s="45">
        <v>1</v>
      </c>
      <c r="H44" s="46"/>
      <c r="I44" s="46"/>
      <c r="J44" s="47"/>
      <c r="K44" s="45">
        <v>1</v>
      </c>
      <c r="L44" s="46"/>
      <c r="M44" s="46"/>
      <c r="N44" s="47"/>
      <c r="O44" s="45">
        <v>1</v>
      </c>
      <c r="P44" s="46"/>
      <c r="Q44" s="46"/>
      <c r="R44" s="47"/>
    </row>
    <row r="45" spans="1:18" ht="15.75" thickBot="1">
      <c r="A45" s="48">
        <v>24</v>
      </c>
      <c r="B45" s="49" t="s">
        <v>29</v>
      </c>
      <c r="C45" s="45">
        <v>1</v>
      </c>
      <c r="D45" s="46"/>
      <c r="E45" s="46"/>
      <c r="F45" s="47"/>
      <c r="G45" s="45">
        <v>1</v>
      </c>
      <c r="H45" s="46"/>
      <c r="I45" s="46"/>
      <c r="J45" s="47"/>
      <c r="K45" s="45">
        <v>1</v>
      </c>
      <c r="L45" s="46"/>
      <c r="M45" s="46"/>
      <c r="N45" s="47"/>
      <c r="O45" s="45">
        <v>1</v>
      </c>
      <c r="P45" s="46"/>
      <c r="Q45" s="46"/>
      <c r="R45" s="47"/>
    </row>
    <row r="46" spans="1:18" ht="15.75" thickBot="1">
      <c r="A46" s="48">
        <v>25</v>
      </c>
      <c r="B46" s="49" t="s">
        <v>29</v>
      </c>
      <c r="C46" s="45">
        <v>1</v>
      </c>
      <c r="D46" s="46"/>
      <c r="E46" s="46"/>
      <c r="F46" s="47"/>
      <c r="G46" s="45">
        <v>1</v>
      </c>
      <c r="H46" s="46"/>
      <c r="I46" s="46"/>
      <c r="J46" s="47"/>
      <c r="K46" s="45">
        <v>1</v>
      </c>
      <c r="L46" s="46"/>
      <c r="M46" s="46"/>
      <c r="N46" s="47"/>
      <c r="O46" s="45">
        <v>1</v>
      </c>
      <c r="P46" s="46"/>
      <c r="Q46" s="46"/>
      <c r="R46" s="47"/>
    </row>
    <row r="47" spans="1:18" ht="15.75" thickBot="1">
      <c r="A47" s="48">
        <v>26</v>
      </c>
      <c r="B47" s="49" t="s">
        <v>29</v>
      </c>
      <c r="C47" s="45">
        <v>1</v>
      </c>
      <c r="D47" s="46"/>
      <c r="E47" s="46"/>
      <c r="F47" s="47"/>
      <c r="G47" s="45">
        <v>1</v>
      </c>
      <c r="H47" s="46"/>
      <c r="I47" s="46"/>
      <c r="J47" s="47"/>
      <c r="K47" s="45">
        <v>1</v>
      </c>
      <c r="L47" s="46"/>
      <c r="M47" s="46"/>
      <c r="N47" s="47"/>
      <c r="O47" s="45">
        <v>1</v>
      </c>
      <c r="P47" s="46"/>
      <c r="Q47" s="46"/>
      <c r="R47" s="47"/>
    </row>
    <row r="48" spans="1:18" ht="15.75" thickBot="1">
      <c r="A48" s="48">
        <v>27</v>
      </c>
      <c r="B48" s="49" t="s">
        <v>29</v>
      </c>
      <c r="C48" s="45">
        <v>1</v>
      </c>
      <c r="D48" s="46"/>
      <c r="E48" s="46"/>
      <c r="F48" s="47"/>
      <c r="G48" s="45">
        <v>1</v>
      </c>
      <c r="H48" s="46"/>
      <c r="I48" s="46"/>
      <c r="J48" s="47"/>
      <c r="K48" s="45">
        <v>1</v>
      </c>
      <c r="L48" s="46"/>
      <c r="M48" s="46"/>
      <c r="N48" s="47"/>
      <c r="O48" s="45">
        <v>1</v>
      </c>
      <c r="P48" s="46"/>
      <c r="Q48" s="46"/>
      <c r="R48" s="47"/>
    </row>
    <row r="49" spans="1:18" ht="15.75" thickBot="1">
      <c r="A49" s="48">
        <v>28</v>
      </c>
      <c r="B49" s="49" t="s">
        <v>29</v>
      </c>
      <c r="C49" s="45">
        <v>1</v>
      </c>
      <c r="D49" s="46"/>
      <c r="E49" s="46"/>
      <c r="F49" s="47"/>
      <c r="G49" s="45">
        <v>1</v>
      </c>
      <c r="H49" s="46"/>
      <c r="I49" s="46"/>
      <c r="J49" s="47"/>
      <c r="K49" s="45">
        <v>1</v>
      </c>
      <c r="L49" s="46"/>
      <c r="M49" s="46"/>
      <c r="N49" s="47"/>
      <c r="O49" s="45">
        <v>1</v>
      </c>
      <c r="P49" s="46"/>
      <c r="Q49" s="46"/>
      <c r="R49" s="47"/>
    </row>
    <row r="50" spans="1:18" ht="15.75" thickBot="1">
      <c r="A50" s="48">
        <v>29</v>
      </c>
      <c r="B50" s="49" t="s">
        <v>29</v>
      </c>
      <c r="C50" s="45">
        <v>1</v>
      </c>
      <c r="D50" s="46"/>
      <c r="E50" s="46"/>
      <c r="F50" s="47"/>
      <c r="G50" s="45">
        <v>1</v>
      </c>
      <c r="H50" s="46"/>
      <c r="I50" s="46"/>
      <c r="J50" s="47"/>
      <c r="K50" s="45">
        <v>1</v>
      </c>
      <c r="L50" s="46"/>
      <c r="M50" s="46"/>
      <c r="N50" s="47"/>
      <c r="O50" s="45">
        <v>1</v>
      </c>
      <c r="P50" s="46"/>
      <c r="Q50" s="46"/>
      <c r="R50" s="47"/>
    </row>
    <row r="51" spans="1:18" ht="15.75" thickBot="1">
      <c r="A51" s="48">
        <v>30</v>
      </c>
      <c r="B51" s="49" t="s">
        <v>29</v>
      </c>
      <c r="C51" s="45">
        <v>1</v>
      </c>
      <c r="D51" s="46"/>
      <c r="E51" s="46"/>
      <c r="F51" s="47"/>
      <c r="G51" s="45"/>
      <c r="H51" s="46">
        <v>1</v>
      </c>
      <c r="I51" s="46"/>
      <c r="J51" s="47"/>
      <c r="K51" s="45">
        <v>1</v>
      </c>
      <c r="L51" s="46"/>
      <c r="M51" s="46"/>
      <c r="N51" s="47"/>
      <c r="O51" s="45">
        <v>1</v>
      </c>
      <c r="P51" s="46"/>
      <c r="Q51" s="46"/>
      <c r="R51" s="47"/>
    </row>
    <row r="52" spans="1:18" ht="15.75" thickBot="1">
      <c r="A52" s="48">
        <v>31</v>
      </c>
      <c r="B52" s="49" t="s">
        <v>29</v>
      </c>
      <c r="C52" s="45">
        <v>1</v>
      </c>
      <c r="D52" s="46"/>
      <c r="E52" s="46"/>
      <c r="F52" s="47"/>
      <c r="G52" s="45">
        <v>1</v>
      </c>
      <c r="H52" s="46"/>
      <c r="I52" s="46"/>
      <c r="J52" s="47"/>
      <c r="K52" s="45">
        <v>1</v>
      </c>
      <c r="L52" s="46"/>
      <c r="M52" s="46"/>
      <c r="N52" s="47"/>
      <c r="O52" s="45">
        <v>1</v>
      </c>
      <c r="P52" s="46"/>
      <c r="Q52" s="46"/>
      <c r="R52" s="47"/>
    </row>
    <row r="53" spans="1:18" ht="15.75" thickBot="1">
      <c r="A53" s="48">
        <v>32</v>
      </c>
      <c r="B53" s="49" t="s">
        <v>29</v>
      </c>
      <c r="C53" s="45">
        <v>1</v>
      </c>
      <c r="D53" s="46"/>
      <c r="E53" s="46"/>
      <c r="F53" s="47"/>
      <c r="G53" s="45">
        <v>1</v>
      </c>
      <c r="H53" s="46"/>
      <c r="I53" s="46"/>
      <c r="J53" s="47"/>
      <c r="K53" s="45">
        <v>1</v>
      </c>
      <c r="L53" s="46"/>
      <c r="M53" s="46"/>
      <c r="N53" s="47"/>
      <c r="O53" s="45">
        <v>1</v>
      </c>
      <c r="P53" s="46"/>
      <c r="Q53" s="46"/>
      <c r="R53" s="47"/>
    </row>
    <row r="54" spans="1:18" ht="15.75" thickBot="1">
      <c r="A54" s="48">
        <v>33</v>
      </c>
      <c r="B54" s="49" t="s">
        <v>29</v>
      </c>
      <c r="C54" s="45">
        <v>1</v>
      </c>
      <c r="D54" s="46"/>
      <c r="E54" s="46"/>
      <c r="F54" s="47"/>
      <c r="G54" s="45">
        <v>1</v>
      </c>
      <c r="H54" s="46"/>
      <c r="I54" s="46"/>
      <c r="J54" s="47"/>
      <c r="K54" s="45">
        <v>1</v>
      </c>
      <c r="L54" s="46"/>
      <c r="M54" s="46"/>
      <c r="N54" s="47"/>
      <c r="O54" s="45">
        <v>1</v>
      </c>
      <c r="P54" s="46"/>
      <c r="Q54" s="46"/>
      <c r="R54" s="47"/>
    </row>
    <row r="55" spans="1:18" ht="15.75" thickBot="1">
      <c r="A55" s="48">
        <v>34</v>
      </c>
      <c r="B55" s="49" t="s">
        <v>29</v>
      </c>
      <c r="C55" s="45">
        <v>1</v>
      </c>
      <c r="D55" s="46"/>
      <c r="E55" s="46"/>
      <c r="F55" s="47"/>
      <c r="G55" s="45">
        <v>1</v>
      </c>
      <c r="H55" s="46"/>
      <c r="I55" s="46"/>
      <c r="J55" s="47"/>
      <c r="K55" s="45">
        <v>1</v>
      </c>
      <c r="L55" s="46"/>
      <c r="M55" s="46"/>
      <c r="N55" s="47"/>
      <c r="O55" s="45">
        <v>1</v>
      </c>
      <c r="P55" s="46"/>
      <c r="Q55" s="46"/>
      <c r="R55" s="47"/>
    </row>
    <row r="56" spans="1:18" ht="15.75" thickBot="1">
      <c r="A56" s="48">
        <v>35</v>
      </c>
      <c r="B56" s="49" t="s">
        <v>29</v>
      </c>
      <c r="C56" s="45">
        <v>1</v>
      </c>
      <c r="D56" s="46"/>
      <c r="E56" s="46"/>
      <c r="F56" s="47"/>
      <c r="G56" s="45">
        <v>1</v>
      </c>
      <c r="H56" s="46"/>
      <c r="I56" s="46"/>
      <c r="J56" s="47"/>
      <c r="K56" s="45">
        <v>1</v>
      </c>
      <c r="L56" s="46"/>
      <c r="M56" s="46"/>
      <c r="N56" s="47"/>
      <c r="O56" s="45">
        <v>1</v>
      </c>
      <c r="P56" s="46"/>
      <c r="Q56" s="46"/>
      <c r="R56" s="47"/>
    </row>
    <row r="57" spans="1:18" ht="15.75" thickBot="1">
      <c r="A57" s="48">
        <v>36</v>
      </c>
      <c r="B57" s="49" t="s">
        <v>29</v>
      </c>
      <c r="C57" s="45">
        <v>1</v>
      </c>
      <c r="D57" s="46"/>
      <c r="E57" s="46"/>
      <c r="F57" s="47"/>
      <c r="G57" s="45">
        <v>1</v>
      </c>
      <c r="H57" s="46"/>
      <c r="I57" s="46"/>
      <c r="J57" s="47"/>
      <c r="K57" s="45">
        <v>1</v>
      </c>
      <c r="L57" s="46"/>
      <c r="M57" s="46"/>
      <c r="N57" s="47"/>
      <c r="O57" s="45">
        <v>1</v>
      </c>
      <c r="P57" s="46"/>
      <c r="Q57" s="46"/>
      <c r="R57" s="47"/>
    </row>
    <row r="58" spans="1:18" ht="15.75" thickBot="1">
      <c r="A58" s="48">
        <v>37</v>
      </c>
      <c r="B58" s="49" t="s">
        <v>29</v>
      </c>
      <c r="C58" s="45">
        <v>1</v>
      </c>
      <c r="D58" s="46"/>
      <c r="E58" s="46"/>
      <c r="F58" s="47"/>
      <c r="G58" s="45">
        <v>1</v>
      </c>
      <c r="H58" s="46"/>
      <c r="I58" s="46"/>
      <c r="J58" s="47"/>
      <c r="K58" s="45">
        <v>1</v>
      </c>
      <c r="L58" s="46"/>
      <c r="M58" s="46"/>
      <c r="N58" s="47"/>
      <c r="O58" s="45">
        <v>1</v>
      </c>
      <c r="P58" s="46"/>
      <c r="Q58" s="46"/>
      <c r="R58" s="47"/>
    </row>
    <row r="59" spans="1:18" ht="15.75" thickBot="1">
      <c r="A59" s="48">
        <v>38</v>
      </c>
      <c r="B59" s="49" t="s">
        <v>29</v>
      </c>
      <c r="C59" s="45">
        <v>1</v>
      </c>
      <c r="D59" s="46"/>
      <c r="E59" s="46"/>
      <c r="F59" s="47"/>
      <c r="G59" s="45">
        <v>1</v>
      </c>
      <c r="H59" s="46"/>
      <c r="I59" s="46"/>
      <c r="J59" s="47"/>
      <c r="K59" s="45">
        <v>1</v>
      </c>
      <c r="L59" s="46"/>
      <c r="M59" s="46"/>
      <c r="N59" s="47"/>
      <c r="O59" s="45">
        <v>1</v>
      </c>
      <c r="P59" s="46"/>
      <c r="Q59" s="46"/>
      <c r="R59" s="47"/>
    </row>
    <row r="60" spans="1:18" ht="15.75" thickBot="1">
      <c r="A60" s="48">
        <v>39</v>
      </c>
      <c r="B60" s="49" t="s">
        <v>29</v>
      </c>
      <c r="C60" s="45">
        <v>1</v>
      </c>
      <c r="D60" s="46"/>
      <c r="E60" s="46"/>
      <c r="F60" s="47"/>
      <c r="G60" s="45">
        <v>1</v>
      </c>
      <c r="H60" s="46"/>
      <c r="I60" s="46"/>
      <c r="J60" s="47"/>
      <c r="K60" s="45">
        <v>1</v>
      </c>
      <c r="L60" s="46"/>
      <c r="M60" s="46"/>
      <c r="N60" s="47"/>
      <c r="O60" s="45">
        <v>1</v>
      </c>
      <c r="P60" s="46"/>
      <c r="Q60" s="46"/>
      <c r="R60" s="47"/>
    </row>
    <row r="61" spans="1:18" ht="15.75" thickBot="1">
      <c r="A61" s="48">
        <v>40</v>
      </c>
      <c r="B61" s="49" t="s">
        <v>29</v>
      </c>
      <c r="C61" s="45">
        <v>1</v>
      </c>
      <c r="D61" s="46"/>
      <c r="E61" s="46"/>
      <c r="F61" s="47"/>
      <c r="G61" s="45">
        <v>1</v>
      </c>
      <c r="H61" s="46"/>
      <c r="I61" s="46"/>
      <c r="J61" s="47"/>
      <c r="K61" s="45">
        <v>1</v>
      </c>
      <c r="L61" s="46"/>
      <c r="M61" s="46"/>
      <c r="N61" s="47"/>
      <c r="O61" s="45">
        <v>1</v>
      </c>
      <c r="P61" s="46"/>
      <c r="Q61" s="46"/>
      <c r="R61" s="47"/>
    </row>
    <row r="62" spans="1:18" ht="15.75" thickBot="1">
      <c r="A62" s="48">
        <v>41</v>
      </c>
      <c r="B62" s="49" t="s">
        <v>29</v>
      </c>
      <c r="C62" s="45">
        <v>1</v>
      </c>
      <c r="D62" s="46"/>
      <c r="E62" s="46"/>
      <c r="F62" s="47"/>
      <c r="G62" s="45">
        <v>1</v>
      </c>
      <c r="H62" s="46"/>
      <c r="I62" s="46"/>
      <c r="J62" s="47"/>
      <c r="K62" s="45">
        <v>1</v>
      </c>
      <c r="L62" s="46"/>
      <c r="M62" s="46"/>
      <c r="N62" s="47"/>
      <c r="O62" s="45">
        <v>1</v>
      </c>
      <c r="P62" s="46"/>
      <c r="Q62" s="46"/>
      <c r="R62" s="47"/>
    </row>
    <row r="63" spans="1:18" ht="15.75" thickBot="1">
      <c r="A63" s="48">
        <v>42</v>
      </c>
      <c r="B63" s="49" t="s">
        <v>29</v>
      </c>
      <c r="C63" s="45">
        <v>1</v>
      </c>
      <c r="D63" s="46"/>
      <c r="E63" s="46"/>
      <c r="F63" s="47"/>
      <c r="G63" s="45">
        <v>1</v>
      </c>
      <c r="H63" s="46"/>
      <c r="I63" s="46"/>
      <c r="J63" s="47"/>
      <c r="K63" s="45">
        <v>1</v>
      </c>
      <c r="L63" s="46"/>
      <c r="M63" s="46"/>
      <c r="N63" s="47"/>
      <c r="O63" s="45">
        <v>1</v>
      </c>
      <c r="P63" s="46"/>
      <c r="Q63" s="46"/>
      <c r="R63" s="47"/>
    </row>
    <row r="64" spans="1:18" ht="15.75" thickBot="1">
      <c r="A64" s="48">
        <v>43</v>
      </c>
      <c r="B64" s="49" t="s">
        <v>29</v>
      </c>
      <c r="C64" s="45">
        <v>1</v>
      </c>
      <c r="D64" s="46"/>
      <c r="E64" s="46"/>
      <c r="F64" s="47"/>
      <c r="G64" s="45">
        <v>1</v>
      </c>
      <c r="H64" s="46"/>
      <c r="I64" s="46"/>
      <c r="J64" s="47"/>
      <c r="K64" s="45">
        <v>1</v>
      </c>
      <c r="L64" s="46"/>
      <c r="M64" s="46"/>
      <c r="N64" s="47"/>
      <c r="O64" s="45">
        <v>1</v>
      </c>
      <c r="P64" s="46"/>
      <c r="Q64" s="46"/>
      <c r="R64" s="47"/>
    </row>
    <row r="65" spans="1:18" ht="15.75" thickBot="1">
      <c r="A65" s="48">
        <v>44</v>
      </c>
      <c r="B65" s="49" t="s">
        <v>29</v>
      </c>
      <c r="C65" s="45">
        <v>1</v>
      </c>
      <c r="D65" s="46"/>
      <c r="E65" s="46"/>
      <c r="F65" s="47"/>
      <c r="G65" s="45">
        <v>1</v>
      </c>
      <c r="H65" s="46"/>
      <c r="I65" s="46"/>
      <c r="J65" s="47"/>
      <c r="K65" s="45">
        <v>1</v>
      </c>
      <c r="L65" s="46"/>
      <c r="M65" s="46"/>
      <c r="N65" s="47"/>
      <c r="O65" s="45">
        <v>1</v>
      </c>
      <c r="P65" s="46"/>
      <c r="Q65" s="46"/>
      <c r="R65" s="47"/>
    </row>
    <row r="66" spans="1:18" ht="15.75" thickBot="1">
      <c r="A66" s="48">
        <v>45</v>
      </c>
      <c r="B66" s="49" t="s">
        <v>29</v>
      </c>
      <c r="C66" s="45">
        <v>1</v>
      </c>
      <c r="D66" s="46"/>
      <c r="E66" s="46"/>
      <c r="F66" s="47"/>
      <c r="G66" s="45">
        <v>1</v>
      </c>
      <c r="H66" s="46"/>
      <c r="I66" s="46"/>
      <c r="J66" s="47"/>
      <c r="K66" s="45">
        <v>1</v>
      </c>
      <c r="L66" s="46"/>
      <c r="M66" s="46"/>
      <c r="N66" s="47"/>
      <c r="O66" s="45">
        <v>1</v>
      </c>
      <c r="P66" s="46"/>
      <c r="Q66" s="46"/>
      <c r="R66" s="47"/>
    </row>
    <row r="67" spans="1:18" ht="15.75" thickBot="1">
      <c r="A67" s="48">
        <v>46</v>
      </c>
      <c r="B67" s="49" t="s">
        <v>29</v>
      </c>
      <c r="C67" s="45">
        <v>1</v>
      </c>
      <c r="D67" s="46"/>
      <c r="E67" s="46"/>
      <c r="F67" s="47"/>
      <c r="G67" s="45">
        <v>1</v>
      </c>
      <c r="H67" s="46"/>
      <c r="I67" s="46"/>
      <c r="J67" s="47"/>
      <c r="K67" s="45">
        <v>1</v>
      </c>
      <c r="L67" s="46"/>
      <c r="M67" s="46"/>
      <c r="N67" s="47"/>
      <c r="O67" s="45">
        <v>1</v>
      </c>
      <c r="P67" s="46"/>
      <c r="Q67" s="46"/>
      <c r="R67" s="47"/>
    </row>
    <row r="68" spans="1:18" ht="15.75" thickBot="1">
      <c r="A68" s="48">
        <v>47</v>
      </c>
      <c r="B68" s="49" t="s">
        <v>29</v>
      </c>
      <c r="C68" s="45">
        <v>1</v>
      </c>
      <c r="D68" s="46"/>
      <c r="E68" s="46"/>
      <c r="F68" s="47"/>
      <c r="G68" s="45">
        <v>1</v>
      </c>
      <c r="H68" s="46"/>
      <c r="I68" s="46"/>
      <c r="J68" s="47"/>
      <c r="K68" s="45">
        <v>1</v>
      </c>
      <c r="L68" s="46"/>
      <c r="M68" s="46"/>
      <c r="N68" s="47"/>
      <c r="O68" s="45">
        <v>1</v>
      </c>
      <c r="P68" s="46"/>
      <c r="Q68" s="46"/>
      <c r="R68" s="47"/>
    </row>
    <row r="69" spans="1:18" ht="15.75" thickBot="1">
      <c r="A69" s="48">
        <v>48</v>
      </c>
      <c r="B69" s="49" t="s">
        <v>29</v>
      </c>
      <c r="C69" s="45">
        <v>1</v>
      </c>
      <c r="D69" s="46"/>
      <c r="E69" s="46"/>
      <c r="F69" s="47"/>
      <c r="G69" s="45">
        <v>1</v>
      </c>
      <c r="H69" s="46"/>
      <c r="I69" s="46"/>
      <c r="J69" s="47"/>
      <c r="K69" s="45">
        <v>1</v>
      </c>
      <c r="L69" s="46"/>
      <c r="M69" s="46"/>
      <c r="N69" s="47"/>
      <c r="O69" s="45">
        <v>1</v>
      </c>
      <c r="P69" s="46"/>
      <c r="Q69" s="46"/>
      <c r="R69" s="47"/>
    </row>
    <row r="70" spans="1:18" ht="15.75" thickBot="1">
      <c r="A70" s="48">
        <v>49</v>
      </c>
      <c r="B70" s="49" t="s">
        <v>29</v>
      </c>
      <c r="C70" s="45">
        <v>1</v>
      </c>
      <c r="D70" s="46"/>
      <c r="E70" s="46"/>
      <c r="F70" s="47"/>
      <c r="G70" s="45">
        <v>1</v>
      </c>
      <c r="H70" s="46"/>
      <c r="I70" s="46"/>
      <c r="J70" s="47"/>
      <c r="K70" s="45">
        <v>1</v>
      </c>
      <c r="L70" s="46"/>
      <c r="M70" s="46"/>
      <c r="N70" s="47"/>
      <c r="O70" s="45">
        <v>1</v>
      </c>
      <c r="P70" s="46"/>
      <c r="Q70" s="46"/>
      <c r="R70" s="47"/>
    </row>
    <row r="71" spans="1:18" ht="15.75" thickBot="1">
      <c r="A71" s="48">
        <v>50</v>
      </c>
      <c r="B71" s="49" t="s">
        <v>29</v>
      </c>
      <c r="C71" s="45">
        <v>1</v>
      </c>
      <c r="D71" s="46"/>
      <c r="E71" s="46"/>
      <c r="F71" s="47"/>
      <c r="G71" s="45">
        <v>1</v>
      </c>
      <c r="H71" s="46"/>
      <c r="I71" s="46"/>
      <c r="J71" s="47"/>
      <c r="K71" s="45"/>
      <c r="L71" s="46">
        <v>1</v>
      </c>
      <c r="M71" s="46"/>
      <c r="N71" s="47"/>
      <c r="O71" s="45">
        <v>1</v>
      </c>
      <c r="P71" s="46"/>
      <c r="Q71" s="46"/>
      <c r="R71" s="47"/>
    </row>
    <row r="72" spans="1:18" ht="15.75" thickBot="1">
      <c r="A72" s="48">
        <v>51</v>
      </c>
      <c r="B72" s="49" t="s">
        <v>29</v>
      </c>
      <c r="C72" s="45">
        <v>1</v>
      </c>
      <c r="D72" s="46"/>
      <c r="E72" s="46"/>
      <c r="F72" s="47"/>
      <c r="G72" s="45">
        <v>1</v>
      </c>
      <c r="H72" s="46"/>
      <c r="I72" s="46"/>
      <c r="J72" s="47"/>
      <c r="K72" s="45">
        <v>1</v>
      </c>
      <c r="L72" s="46"/>
      <c r="M72" s="46"/>
      <c r="N72" s="47"/>
      <c r="O72" s="45">
        <v>1</v>
      </c>
      <c r="P72" s="46"/>
      <c r="Q72" s="46"/>
      <c r="R72" s="47"/>
    </row>
    <row r="73" spans="1:18" ht="15.75" thickBot="1">
      <c r="A73" s="48">
        <v>52</v>
      </c>
      <c r="B73" s="49" t="s">
        <v>29</v>
      </c>
      <c r="C73" s="45">
        <v>1</v>
      </c>
      <c r="D73" s="46"/>
      <c r="E73" s="46"/>
      <c r="F73" s="47"/>
      <c r="G73" s="45"/>
      <c r="H73" s="46">
        <v>1</v>
      </c>
      <c r="I73" s="46"/>
      <c r="J73" s="47"/>
      <c r="K73" s="45">
        <v>1</v>
      </c>
      <c r="L73" s="46"/>
      <c r="M73" s="46"/>
      <c r="N73" s="47"/>
      <c r="O73" s="45">
        <v>1</v>
      </c>
      <c r="P73" s="46"/>
      <c r="Q73" s="46"/>
      <c r="R73" s="47"/>
    </row>
    <row r="74" spans="1:18" ht="15.75" thickBot="1">
      <c r="A74" s="48">
        <v>53</v>
      </c>
      <c r="B74" s="49" t="s">
        <v>29</v>
      </c>
      <c r="C74" s="45">
        <v>1</v>
      </c>
      <c r="D74" s="46"/>
      <c r="E74" s="46"/>
      <c r="F74" s="47"/>
      <c r="G74" s="45">
        <v>1</v>
      </c>
      <c r="H74" s="46"/>
      <c r="I74" s="46"/>
      <c r="J74" s="47"/>
      <c r="K74" s="45">
        <v>1</v>
      </c>
      <c r="L74" s="46"/>
      <c r="M74" s="46"/>
      <c r="N74" s="47"/>
      <c r="O74" s="45">
        <v>1</v>
      </c>
      <c r="P74" s="46"/>
      <c r="Q74" s="46"/>
      <c r="R74" s="47"/>
    </row>
    <row r="75" spans="1:18" ht="15.75" thickBot="1">
      <c r="A75" s="48">
        <v>54</v>
      </c>
      <c r="B75" s="49" t="s">
        <v>29</v>
      </c>
      <c r="C75" s="45">
        <v>1</v>
      </c>
      <c r="D75" s="46"/>
      <c r="E75" s="46"/>
      <c r="F75" s="47"/>
      <c r="G75" s="45">
        <v>1</v>
      </c>
      <c r="H75" s="46"/>
      <c r="I75" s="46"/>
      <c r="J75" s="47"/>
      <c r="K75" s="45">
        <v>1</v>
      </c>
      <c r="L75" s="46"/>
      <c r="M75" s="46"/>
      <c r="N75" s="47"/>
      <c r="O75" s="45">
        <v>1</v>
      </c>
      <c r="P75" s="46"/>
      <c r="Q75" s="46"/>
      <c r="R75" s="47"/>
    </row>
    <row r="76" spans="1:18" ht="15.75" thickBot="1">
      <c r="A76" s="48">
        <v>55</v>
      </c>
      <c r="B76" s="49" t="s">
        <v>29</v>
      </c>
      <c r="C76" s="45">
        <v>1</v>
      </c>
      <c r="D76" s="46"/>
      <c r="E76" s="46"/>
      <c r="F76" s="47"/>
      <c r="G76" s="45">
        <v>1</v>
      </c>
      <c r="H76" s="46"/>
      <c r="I76" s="46"/>
      <c r="J76" s="47"/>
      <c r="K76" s="45"/>
      <c r="L76" s="46">
        <v>1</v>
      </c>
      <c r="M76" s="46"/>
      <c r="N76" s="47"/>
      <c r="O76" s="45">
        <v>1</v>
      </c>
      <c r="P76" s="46"/>
      <c r="Q76" s="46"/>
      <c r="R76" s="47"/>
    </row>
    <row r="77" spans="1:18" ht="15.75" thickBot="1">
      <c r="A77" s="48">
        <v>56</v>
      </c>
      <c r="B77" s="49" t="s">
        <v>29</v>
      </c>
      <c r="C77" s="45">
        <v>1</v>
      </c>
      <c r="D77" s="46"/>
      <c r="E77" s="46"/>
      <c r="F77" s="47"/>
      <c r="G77" s="45">
        <v>1</v>
      </c>
      <c r="H77" s="46"/>
      <c r="I77" s="46"/>
      <c r="J77" s="47"/>
      <c r="K77" s="45">
        <v>1</v>
      </c>
      <c r="L77" s="46"/>
      <c r="M77" s="46"/>
      <c r="N77" s="47"/>
      <c r="O77" s="45">
        <v>1</v>
      </c>
      <c r="P77" s="46"/>
      <c r="Q77" s="46"/>
      <c r="R77" s="47"/>
    </row>
    <row r="78" spans="1:18" ht="15.75" thickBot="1">
      <c r="A78" s="353" t="s">
        <v>24</v>
      </c>
      <c r="B78" s="354"/>
      <c r="C78" s="88">
        <f>SUM(C22:C77)</f>
        <v>56</v>
      </c>
      <c r="D78" s="89">
        <f t="shared" ref="D78:F78" si="0">SUM(D22:D77)</f>
        <v>0</v>
      </c>
      <c r="E78" s="89">
        <f t="shared" si="0"/>
        <v>0</v>
      </c>
      <c r="F78" s="90">
        <f t="shared" si="0"/>
        <v>0</v>
      </c>
      <c r="G78" s="88">
        <f t="shared" ref="G78" si="1">SUM(G22:G77)</f>
        <v>54</v>
      </c>
      <c r="H78" s="89">
        <f t="shared" ref="H78" si="2">SUM(H22:H77)</f>
        <v>2</v>
      </c>
      <c r="I78" s="89">
        <f t="shared" ref="I78" si="3">SUM(I22:I77)</f>
        <v>0</v>
      </c>
      <c r="J78" s="90">
        <f t="shared" ref="J78" si="4">SUM(J22:J77)</f>
        <v>0</v>
      </c>
      <c r="K78" s="88">
        <f t="shared" ref="K78" si="5">SUM(K22:K77)</f>
        <v>54</v>
      </c>
      <c r="L78" s="89">
        <f t="shared" ref="L78" si="6">SUM(L22:L77)</f>
        <v>2</v>
      </c>
      <c r="M78" s="89">
        <f t="shared" ref="M78" si="7">SUM(M22:M77)</f>
        <v>0</v>
      </c>
      <c r="N78" s="90">
        <f t="shared" ref="N78" si="8">SUM(N22:N77)</f>
        <v>0</v>
      </c>
      <c r="O78" s="89">
        <f t="shared" ref="O78" si="9">SUM(O22:O77)</f>
        <v>56</v>
      </c>
      <c r="P78" s="89">
        <f t="shared" ref="P78" si="10">SUM(P22:P77)</f>
        <v>0</v>
      </c>
      <c r="Q78" s="89">
        <f t="shared" ref="Q78" si="11">SUM(Q22:Q77)</f>
        <v>0</v>
      </c>
      <c r="R78" s="90">
        <f t="shared" ref="R78" si="12">SUM(R22:R77)</f>
        <v>0</v>
      </c>
    </row>
    <row r="79" spans="1:18" ht="32.25" customHeight="1" thickBot="1">
      <c r="A79" s="355" t="s">
        <v>81</v>
      </c>
      <c r="B79" s="356"/>
      <c r="C79" s="91">
        <v>1</v>
      </c>
      <c r="D79" s="92">
        <v>0</v>
      </c>
      <c r="E79" s="92">
        <v>0</v>
      </c>
      <c r="F79" s="93">
        <v>0</v>
      </c>
      <c r="G79" s="94">
        <f>54*100/56</f>
        <v>96.428571428571431</v>
      </c>
      <c r="H79" s="95">
        <f>2*100/56</f>
        <v>3.5714285714285716</v>
      </c>
      <c r="I79" s="95">
        <v>0</v>
      </c>
      <c r="J79" s="96">
        <v>0</v>
      </c>
      <c r="K79" s="94">
        <f>54*100/56</f>
        <v>96.428571428571431</v>
      </c>
      <c r="L79" s="95">
        <f>2*100/56</f>
        <v>3.5714285714285716</v>
      </c>
      <c r="M79" s="92">
        <v>0</v>
      </c>
      <c r="N79" s="93">
        <v>0</v>
      </c>
      <c r="O79" s="97">
        <v>1</v>
      </c>
      <c r="P79" s="92">
        <v>0</v>
      </c>
      <c r="Q79" s="92">
        <v>0</v>
      </c>
      <c r="R79" s="93">
        <v>0</v>
      </c>
    </row>
    <row r="80" spans="1:18" ht="15.75" thickBot="1"/>
    <row r="81" spans="1:18" ht="18.75">
      <c r="A81" s="104" t="s">
        <v>75</v>
      </c>
      <c r="B81" s="105"/>
      <c r="C81" s="105"/>
      <c r="D81" s="105"/>
      <c r="E81" s="105" t="s">
        <v>78</v>
      </c>
      <c r="F81" s="105"/>
      <c r="G81" s="105"/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6"/>
    </row>
    <row r="82" spans="1:18" ht="18.75">
      <c r="A82" s="102" t="s">
        <v>77</v>
      </c>
      <c r="B82" s="99"/>
      <c r="C82" s="99"/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O82" s="99"/>
      <c r="P82" s="99"/>
      <c r="Q82" s="99"/>
      <c r="R82" s="107"/>
    </row>
    <row r="83" spans="1:18" ht="19.5" thickBot="1">
      <c r="A83" s="108"/>
      <c r="B83" s="109"/>
      <c r="C83" s="109"/>
      <c r="D83" s="109"/>
      <c r="E83" s="109"/>
      <c r="F83" s="109"/>
      <c r="G83" s="109"/>
      <c r="H83" s="109"/>
      <c r="I83" s="109"/>
      <c r="J83" s="109"/>
      <c r="K83" s="109"/>
      <c r="L83" s="109"/>
      <c r="M83" s="109"/>
      <c r="N83" s="109"/>
      <c r="O83" s="109"/>
      <c r="P83" s="109"/>
      <c r="Q83" s="109"/>
      <c r="R83" s="110"/>
    </row>
    <row r="84" spans="1:18" ht="70.5" customHeight="1" thickBot="1">
      <c r="A84" s="118" t="s">
        <v>25</v>
      </c>
      <c r="B84" s="118" t="s">
        <v>26</v>
      </c>
      <c r="C84" s="352" t="s">
        <v>265</v>
      </c>
      <c r="D84" s="352"/>
      <c r="E84" s="352"/>
      <c r="F84" s="352"/>
      <c r="G84" s="352" t="s">
        <v>266</v>
      </c>
      <c r="H84" s="352"/>
      <c r="I84" s="352"/>
      <c r="J84" s="352"/>
      <c r="K84" s="352" t="s">
        <v>267</v>
      </c>
      <c r="L84" s="352"/>
      <c r="M84" s="352"/>
      <c r="N84" s="352"/>
      <c r="O84" s="352" t="s">
        <v>268</v>
      </c>
      <c r="P84" s="352"/>
      <c r="Q84" s="352"/>
      <c r="R84" s="352"/>
    </row>
    <row r="85" spans="1:18" ht="27" thickBot="1">
      <c r="A85" s="40"/>
      <c r="B85" s="40"/>
      <c r="C85" s="41" t="s">
        <v>262</v>
      </c>
      <c r="D85" s="42" t="s">
        <v>263</v>
      </c>
      <c r="E85" s="42" t="s">
        <v>261</v>
      </c>
      <c r="F85" s="43" t="s">
        <v>260</v>
      </c>
      <c r="G85" s="41" t="s">
        <v>262</v>
      </c>
      <c r="H85" s="42" t="s">
        <v>263</v>
      </c>
      <c r="I85" s="42" t="s">
        <v>261</v>
      </c>
      <c r="J85" s="43" t="s">
        <v>260</v>
      </c>
      <c r="K85" s="41" t="s">
        <v>262</v>
      </c>
      <c r="L85" s="42" t="s">
        <v>263</v>
      </c>
      <c r="M85" s="42" t="s">
        <v>261</v>
      </c>
      <c r="N85" s="43" t="s">
        <v>260</v>
      </c>
      <c r="O85" s="41" t="s">
        <v>262</v>
      </c>
      <c r="P85" s="42" t="s">
        <v>263</v>
      </c>
      <c r="Q85" s="42" t="s">
        <v>261</v>
      </c>
      <c r="R85" s="43" t="s">
        <v>260</v>
      </c>
    </row>
    <row r="86" spans="1:18" ht="15.75" thickBot="1">
      <c r="A86" s="44">
        <v>1</v>
      </c>
      <c r="B86" s="44" t="s">
        <v>27</v>
      </c>
      <c r="C86" s="45">
        <v>1</v>
      </c>
      <c r="D86" s="46"/>
      <c r="E86" s="46"/>
      <c r="F86" s="47"/>
      <c r="G86" s="45">
        <v>1</v>
      </c>
      <c r="H86" s="46"/>
      <c r="I86" s="46"/>
      <c r="J86" s="47"/>
      <c r="K86" s="45">
        <v>1</v>
      </c>
      <c r="L86" s="46"/>
      <c r="M86" s="46"/>
      <c r="N86" s="47"/>
      <c r="O86" s="45">
        <v>1</v>
      </c>
      <c r="P86" s="46"/>
      <c r="Q86" s="46"/>
      <c r="R86" s="47"/>
    </row>
    <row r="87" spans="1:18" ht="15.75" thickBot="1">
      <c r="A87" s="48">
        <v>2</v>
      </c>
      <c r="B87" s="48" t="s">
        <v>27</v>
      </c>
      <c r="C87" s="45">
        <v>1</v>
      </c>
      <c r="D87" s="46"/>
      <c r="E87" s="46"/>
      <c r="F87" s="47"/>
      <c r="G87" s="45">
        <v>1</v>
      </c>
      <c r="H87" s="46"/>
      <c r="I87" s="46"/>
      <c r="J87" s="47"/>
      <c r="K87" s="45">
        <v>1</v>
      </c>
      <c r="L87" s="46"/>
      <c r="M87" s="46"/>
      <c r="N87" s="47"/>
      <c r="O87" s="45">
        <v>1</v>
      </c>
      <c r="P87" s="46"/>
      <c r="Q87" s="46"/>
      <c r="R87" s="47"/>
    </row>
    <row r="88" spans="1:18" ht="15.75" thickBot="1">
      <c r="A88" s="48">
        <v>3</v>
      </c>
      <c r="B88" s="48" t="s">
        <v>27</v>
      </c>
      <c r="C88" s="45">
        <v>1</v>
      </c>
      <c r="D88" s="46"/>
      <c r="E88" s="46"/>
      <c r="F88" s="47"/>
      <c r="G88" s="45"/>
      <c r="H88" s="46">
        <v>1</v>
      </c>
      <c r="I88" s="46"/>
      <c r="J88" s="47"/>
      <c r="K88" s="45">
        <v>1</v>
      </c>
      <c r="L88" s="46"/>
      <c r="M88" s="46"/>
      <c r="N88" s="47"/>
      <c r="O88" s="46"/>
      <c r="P88" s="46">
        <v>1</v>
      </c>
      <c r="Q88" s="46"/>
      <c r="R88" s="46"/>
    </row>
    <row r="89" spans="1:18" ht="15.75" thickBot="1">
      <c r="A89" s="48">
        <v>4</v>
      </c>
      <c r="B89" s="48" t="s">
        <v>27</v>
      </c>
      <c r="C89" s="45">
        <v>1</v>
      </c>
      <c r="D89" s="46"/>
      <c r="E89" s="46"/>
      <c r="F89" s="47"/>
      <c r="G89" s="45">
        <v>1</v>
      </c>
      <c r="H89" s="46"/>
      <c r="I89" s="46"/>
      <c r="J89" s="47"/>
      <c r="K89" s="45">
        <v>1</v>
      </c>
      <c r="L89" s="46"/>
      <c r="M89" s="46"/>
      <c r="N89" s="47"/>
      <c r="O89" s="45">
        <v>1</v>
      </c>
      <c r="P89" s="46"/>
      <c r="Q89" s="46"/>
      <c r="R89" s="47"/>
    </row>
    <row r="90" spans="1:18" ht="15.75" thickBot="1">
      <c r="A90" s="48">
        <v>5</v>
      </c>
      <c r="B90" s="48" t="s">
        <v>27</v>
      </c>
      <c r="C90" s="45">
        <v>1</v>
      </c>
      <c r="D90" s="46"/>
      <c r="E90" s="46"/>
      <c r="F90" s="47"/>
      <c r="G90" s="45"/>
      <c r="H90" s="46">
        <v>1</v>
      </c>
      <c r="I90" s="46"/>
      <c r="J90" s="47"/>
      <c r="K90" s="45">
        <v>1</v>
      </c>
      <c r="L90" s="46"/>
      <c r="M90" s="46"/>
      <c r="N90" s="47"/>
      <c r="O90" s="45">
        <v>1</v>
      </c>
      <c r="P90" s="46"/>
      <c r="Q90" s="46"/>
      <c r="R90" s="47"/>
    </row>
    <row r="91" spans="1:18" ht="15.75" thickBot="1">
      <c r="A91" s="48">
        <v>6</v>
      </c>
      <c r="B91" s="48" t="s">
        <v>27</v>
      </c>
      <c r="C91" s="45">
        <v>1</v>
      </c>
      <c r="D91" s="46"/>
      <c r="E91" s="46"/>
      <c r="F91" s="47"/>
      <c r="G91" s="45">
        <v>1</v>
      </c>
      <c r="H91" s="46"/>
      <c r="I91" s="46"/>
      <c r="J91" s="47"/>
      <c r="K91" s="45">
        <v>1</v>
      </c>
      <c r="L91" s="46"/>
      <c r="M91" s="46"/>
      <c r="N91" s="47"/>
      <c r="O91" s="45"/>
      <c r="P91" s="46">
        <v>1</v>
      </c>
      <c r="Q91" s="46"/>
      <c r="R91" s="47"/>
    </row>
    <row r="92" spans="1:18" ht="15.75" thickBot="1">
      <c r="A92" s="48">
        <v>7</v>
      </c>
      <c r="B92" s="48" t="s">
        <v>27</v>
      </c>
      <c r="C92" s="45">
        <v>1</v>
      </c>
      <c r="D92" s="46"/>
      <c r="E92" s="46"/>
      <c r="F92" s="47"/>
      <c r="G92" s="45">
        <v>1</v>
      </c>
      <c r="H92" s="46"/>
      <c r="I92" s="46"/>
      <c r="J92" s="47"/>
      <c r="K92" s="45">
        <v>1</v>
      </c>
      <c r="L92" s="46"/>
      <c r="M92" s="46"/>
      <c r="N92" s="47"/>
      <c r="O92" s="45"/>
      <c r="P92" s="46">
        <v>1</v>
      </c>
      <c r="Q92" s="46"/>
      <c r="R92" s="47"/>
    </row>
    <row r="93" spans="1:18" ht="15.75" thickBot="1">
      <c r="A93" s="48">
        <v>8</v>
      </c>
      <c r="B93" s="48" t="s">
        <v>27</v>
      </c>
      <c r="C93" s="45">
        <v>1</v>
      </c>
      <c r="D93" s="46"/>
      <c r="E93" s="46"/>
      <c r="F93" s="47"/>
      <c r="G93" s="45">
        <v>1</v>
      </c>
      <c r="H93" s="46"/>
      <c r="I93" s="46"/>
      <c r="J93" s="47"/>
      <c r="K93" s="45">
        <v>1</v>
      </c>
      <c r="L93" s="46"/>
      <c r="M93" s="46"/>
      <c r="N93" s="47"/>
      <c r="O93" s="45">
        <v>1</v>
      </c>
      <c r="P93" s="46"/>
      <c r="Q93" s="46"/>
      <c r="R93" s="47"/>
    </row>
    <row r="94" spans="1:18" ht="15.75" thickBot="1">
      <c r="A94" s="48">
        <v>9</v>
      </c>
      <c r="B94" s="48" t="s">
        <v>27</v>
      </c>
      <c r="C94" s="45">
        <v>1</v>
      </c>
      <c r="D94" s="46"/>
      <c r="E94" s="46"/>
      <c r="F94" s="47"/>
      <c r="G94" s="45">
        <v>1</v>
      </c>
      <c r="H94" s="46"/>
      <c r="I94" s="46"/>
      <c r="J94" s="47"/>
      <c r="K94" s="45">
        <v>1</v>
      </c>
      <c r="L94" s="46"/>
      <c r="M94" s="46"/>
      <c r="N94" s="47"/>
      <c r="O94" s="45">
        <v>1</v>
      </c>
      <c r="P94" s="46"/>
      <c r="Q94" s="46"/>
      <c r="R94" s="47"/>
    </row>
    <row r="95" spans="1:18" ht="15.75" thickBot="1">
      <c r="A95" s="48">
        <v>10</v>
      </c>
      <c r="B95" s="48" t="s">
        <v>28</v>
      </c>
      <c r="C95" s="45">
        <v>1</v>
      </c>
      <c r="D95" s="46"/>
      <c r="E95" s="46"/>
      <c r="F95" s="47"/>
      <c r="G95" s="45">
        <v>1</v>
      </c>
      <c r="H95" s="46"/>
      <c r="I95" s="46"/>
      <c r="J95" s="47"/>
      <c r="K95" s="45"/>
      <c r="L95" s="46">
        <v>1</v>
      </c>
      <c r="M95" s="46"/>
      <c r="N95" s="47"/>
      <c r="O95" s="45">
        <v>1</v>
      </c>
      <c r="P95" s="46"/>
      <c r="Q95" s="46"/>
      <c r="R95" s="47"/>
    </row>
    <row r="96" spans="1:18" ht="15.75" thickBot="1">
      <c r="A96" s="48">
        <v>11</v>
      </c>
      <c r="B96" s="48" t="s">
        <v>28</v>
      </c>
      <c r="C96" s="45"/>
      <c r="D96" s="46">
        <v>1</v>
      </c>
      <c r="E96" s="46"/>
      <c r="F96" s="47"/>
      <c r="G96" s="45">
        <v>1</v>
      </c>
      <c r="H96" s="46"/>
      <c r="I96" s="46"/>
      <c r="J96" s="47"/>
      <c r="K96" s="45">
        <v>1</v>
      </c>
      <c r="L96" s="46"/>
      <c r="M96" s="46"/>
      <c r="N96" s="47"/>
      <c r="O96" s="45">
        <v>1</v>
      </c>
      <c r="P96" s="46"/>
      <c r="Q96" s="46"/>
      <c r="R96" s="47"/>
    </row>
    <row r="97" spans="1:18" ht="15.75" thickBot="1">
      <c r="A97" s="48">
        <v>12</v>
      </c>
      <c r="B97" s="48" t="s">
        <v>28</v>
      </c>
      <c r="C97" s="45">
        <v>1</v>
      </c>
      <c r="D97" s="46"/>
      <c r="E97" s="46"/>
      <c r="F97" s="47"/>
      <c r="G97" s="45">
        <v>1</v>
      </c>
      <c r="H97" s="46"/>
      <c r="I97" s="46"/>
      <c r="J97" s="47"/>
      <c r="K97" s="45">
        <v>1</v>
      </c>
      <c r="L97" s="46"/>
      <c r="M97" s="46"/>
      <c r="N97" s="47"/>
      <c r="O97" s="45">
        <v>1</v>
      </c>
      <c r="P97" s="46"/>
      <c r="Q97" s="46"/>
      <c r="R97" s="47"/>
    </row>
    <row r="98" spans="1:18" ht="15.75" thickBot="1">
      <c r="A98" s="48">
        <v>13</v>
      </c>
      <c r="B98" s="48" t="s">
        <v>28</v>
      </c>
      <c r="C98" s="45">
        <v>1</v>
      </c>
      <c r="D98" s="46"/>
      <c r="E98" s="46"/>
      <c r="F98" s="47"/>
      <c r="G98" s="45">
        <v>1</v>
      </c>
      <c r="H98" s="46"/>
      <c r="I98" s="46"/>
      <c r="J98" s="47"/>
      <c r="K98" s="45">
        <v>1</v>
      </c>
      <c r="L98" s="46"/>
      <c r="M98" s="46"/>
      <c r="N98" s="47"/>
      <c r="O98" s="45">
        <v>1</v>
      </c>
      <c r="P98" s="46"/>
      <c r="Q98" s="46"/>
      <c r="R98" s="47"/>
    </row>
    <row r="99" spans="1:18" ht="15.75" thickBot="1">
      <c r="A99" s="48">
        <v>14</v>
      </c>
      <c r="B99" s="48" t="s">
        <v>28</v>
      </c>
      <c r="C99" s="45"/>
      <c r="D99" s="46">
        <v>1</v>
      </c>
      <c r="E99" s="46"/>
      <c r="F99" s="47"/>
      <c r="G99" s="45">
        <v>1</v>
      </c>
      <c r="H99" s="46"/>
      <c r="I99" s="46"/>
      <c r="J99" s="47"/>
      <c r="K99" s="45">
        <v>1</v>
      </c>
      <c r="L99" s="46"/>
      <c r="M99" s="46"/>
      <c r="N99" s="47"/>
      <c r="O99" s="45">
        <v>1</v>
      </c>
      <c r="P99" s="46"/>
      <c r="Q99" s="46"/>
      <c r="R99" s="47"/>
    </row>
    <row r="100" spans="1:18" ht="15.75" thickBot="1">
      <c r="A100" s="48">
        <v>15</v>
      </c>
      <c r="B100" s="48" t="s">
        <v>28</v>
      </c>
      <c r="C100" s="45">
        <v>1</v>
      </c>
      <c r="D100" s="46"/>
      <c r="E100" s="46"/>
      <c r="F100" s="47"/>
      <c r="G100" s="45">
        <v>1</v>
      </c>
      <c r="H100" s="46"/>
      <c r="I100" s="46"/>
      <c r="J100" s="47"/>
      <c r="K100" s="45">
        <v>1</v>
      </c>
      <c r="L100" s="46"/>
      <c r="M100" s="46"/>
      <c r="N100" s="47"/>
      <c r="O100" s="45"/>
      <c r="P100" s="46">
        <v>1</v>
      </c>
      <c r="Q100" s="46"/>
      <c r="R100" s="47"/>
    </row>
    <row r="101" spans="1:18" ht="15.75" thickBot="1">
      <c r="A101" s="48">
        <v>16</v>
      </c>
      <c r="B101" s="48" t="s">
        <v>28</v>
      </c>
      <c r="C101" s="45">
        <v>1</v>
      </c>
      <c r="D101" s="46"/>
      <c r="E101" s="46"/>
      <c r="F101" s="47"/>
      <c r="G101" s="45">
        <v>1</v>
      </c>
      <c r="H101" s="46"/>
      <c r="I101" s="46"/>
      <c r="J101" s="47"/>
      <c r="K101" s="45">
        <v>1</v>
      </c>
      <c r="L101" s="46"/>
      <c r="M101" s="46"/>
      <c r="N101" s="47"/>
      <c r="O101" s="45">
        <v>1</v>
      </c>
      <c r="P101" s="46"/>
      <c r="Q101" s="46"/>
      <c r="R101" s="47"/>
    </row>
    <row r="102" spans="1:18" ht="15.75" thickBot="1">
      <c r="A102" s="48">
        <v>17</v>
      </c>
      <c r="B102" s="48" t="s">
        <v>28</v>
      </c>
      <c r="C102" s="45">
        <v>1</v>
      </c>
      <c r="D102" s="46"/>
      <c r="E102" s="46"/>
      <c r="F102" s="47"/>
      <c r="G102" s="45">
        <v>1</v>
      </c>
      <c r="H102" s="46"/>
      <c r="I102" s="46"/>
      <c r="J102" s="47"/>
      <c r="K102" s="45">
        <v>1</v>
      </c>
      <c r="L102" s="46"/>
      <c r="M102" s="46"/>
      <c r="N102" s="47"/>
      <c r="O102" s="45">
        <v>1</v>
      </c>
      <c r="P102" s="46"/>
      <c r="Q102" s="46"/>
      <c r="R102" s="47"/>
    </row>
    <row r="103" spans="1:18" ht="15.75" thickBot="1">
      <c r="A103" s="48">
        <v>18</v>
      </c>
      <c r="B103" s="48" t="s">
        <v>28</v>
      </c>
      <c r="C103" s="45">
        <v>1</v>
      </c>
      <c r="D103" s="46"/>
      <c r="E103" s="46"/>
      <c r="F103" s="47"/>
      <c r="G103" s="45">
        <v>1</v>
      </c>
      <c r="H103" s="46"/>
      <c r="I103" s="46"/>
      <c r="J103" s="47"/>
      <c r="K103" s="45"/>
      <c r="L103" s="46">
        <v>1</v>
      </c>
      <c r="M103" s="46"/>
      <c r="N103" s="47"/>
      <c r="O103" s="45">
        <v>1</v>
      </c>
      <c r="P103" s="46"/>
      <c r="Q103" s="46"/>
      <c r="R103" s="47"/>
    </row>
    <row r="104" spans="1:18" ht="15.75" thickBot="1">
      <c r="A104" s="48">
        <v>19</v>
      </c>
      <c r="B104" s="48" t="s">
        <v>28</v>
      </c>
      <c r="C104" s="45">
        <v>1</v>
      </c>
      <c r="D104" s="46"/>
      <c r="E104" s="46"/>
      <c r="F104" s="47"/>
      <c r="G104" s="45"/>
      <c r="H104" s="46">
        <v>1</v>
      </c>
      <c r="I104" s="46"/>
      <c r="J104" s="47"/>
      <c r="K104" s="45">
        <v>1</v>
      </c>
      <c r="L104" s="46"/>
      <c r="M104" s="46"/>
      <c r="N104" s="47"/>
      <c r="O104" s="45">
        <v>1</v>
      </c>
      <c r="P104" s="46"/>
      <c r="Q104" s="46"/>
      <c r="R104" s="47"/>
    </row>
    <row r="105" spans="1:18" ht="15.75" thickBot="1">
      <c r="A105" s="48">
        <v>20</v>
      </c>
      <c r="B105" s="48" t="s">
        <v>28</v>
      </c>
      <c r="C105" s="45">
        <v>1</v>
      </c>
      <c r="D105" s="46"/>
      <c r="E105" s="46"/>
      <c r="F105" s="47"/>
      <c r="G105" s="45">
        <v>1</v>
      </c>
      <c r="H105" s="46"/>
      <c r="I105" s="46"/>
      <c r="J105" s="47"/>
      <c r="K105" s="45">
        <v>1</v>
      </c>
      <c r="L105" s="46"/>
      <c r="M105" s="46"/>
      <c r="N105" s="47"/>
      <c r="O105" s="45">
        <v>1</v>
      </c>
      <c r="P105" s="46"/>
      <c r="Q105" s="46"/>
      <c r="R105" s="47"/>
    </row>
    <row r="106" spans="1:18" ht="15.75" thickBot="1">
      <c r="A106" s="48">
        <v>21</v>
      </c>
      <c r="B106" s="48" t="s">
        <v>27</v>
      </c>
      <c r="C106" s="45">
        <v>1</v>
      </c>
      <c r="D106" s="46"/>
      <c r="E106" s="46"/>
      <c r="F106" s="47"/>
      <c r="G106" s="45">
        <v>1</v>
      </c>
      <c r="H106" s="46"/>
      <c r="I106" s="46"/>
      <c r="J106" s="47"/>
      <c r="K106" s="45">
        <v>1</v>
      </c>
      <c r="L106" s="46"/>
      <c r="M106" s="46"/>
      <c r="N106" s="47"/>
      <c r="O106" s="45">
        <v>1</v>
      </c>
      <c r="P106" s="46"/>
      <c r="Q106" s="46"/>
      <c r="R106" s="47"/>
    </row>
    <row r="107" spans="1:18" ht="15.75" thickBot="1">
      <c r="A107" s="48">
        <v>22</v>
      </c>
      <c r="B107" s="48" t="s">
        <v>27</v>
      </c>
      <c r="C107" s="45">
        <v>1</v>
      </c>
      <c r="D107" s="46"/>
      <c r="E107" s="46"/>
      <c r="F107" s="47"/>
      <c r="G107" s="45">
        <v>1</v>
      </c>
      <c r="H107" s="46"/>
      <c r="I107" s="46"/>
      <c r="J107" s="47"/>
      <c r="K107" s="45">
        <v>1</v>
      </c>
      <c r="L107" s="46"/>
      <c r="M107" s="46"/>
      <c r="N107" s="47"/>
      <c r="O107" s="45"/>
      <c r="P107" s="46">
        <v>1</v>
      </c>
      <c r="Q107" s="46"/>
      <c r="R107" s="47"/>
    </row>
    <row r="108" spans="1:18" ht="15.75" thickBot="1">
      <c r="A108" s="48">
        <v>23</v>
      </c>
      <c r="B108" s="49" t="s">
        <v>27</v>
      </c>
      <c r="C108" s="45">
        <v>1</v>
      </c>
      <c r="D108" s="46"/>
      <c r="E108" s="46"/>
      <c r="F108" s="47"/>
      <c r="G108" s="45">
        <v>1</v>
      </c>
      <c r="H108" s="46"/>
      <c r="I108" s="46"/>
      <c r="J108" s="47"/>
      <c r="K108" s="45">
        <v>1</v>
      </c>
      <c r="L108" s="46"/>
      <c r="M108" s="46"/>
      <c r="N108" s="47"/>
      <c r="O108" s="45"/>
      <c r="P108" s="46">
        <v>1</v>
      </c>
      <c r="Q108" s="46"/>
      <c r="R108" s="47"/>
    </row>
    <row r="109" spans="1:18" ht="15.75" thickBot="1">
      <c r="A109" s="48">
        <v>24</v>
      </c>
      <c r="B109" s="49" t="s">
        <v>27</v>
      </c>
      <c r="C109" s="45">
        <v>1</v>
      </c>
      <c r="D109" s="46"/>
      <c r="E109" s="46"/>
      <c r="F109" s="47"/>
      <c r="G109" s="45">
        <v>1</v>
      </c>
      <c r="H109" s="46"/>
      <c r="I109" s="46"/>
      <c r="J109" s="47"/>
      <c r="K109" s="45">
        <v>1</v>
      </c>
      <c r="L109" s="46"/>
      <c r="M109" s="46"/>
      <c r="N109" s="47"/>
      <c r="O109" s="45">
        <v>1</v>
      </c>
      <c r="P109" s="46"/>
      <c r="Q109" s="46"/>
      <c r="R109" s="47"/>
    </row>
    <row r="110" spans="1:18" ht="15.75" thickBot="1">
      <c r="A110" s="48">
        <v>25</v>
      </c>
      <c r="B110" s="49" t="s">
        <v>27</v>
      </c>
      <c r="C110" s="45">
        <v>1</v>
      </c>
      <c r="D110" s="46"/>
      <c r="E110" s="46"/>
      <c r="F110" s="47"/>
      <c r="G110" s="45">
        <v>1</v>
      </c>
      <c r="H110" s="46"/>
      <c r="I110" s="46"/>
      <c r="J110" s="47"/>
      <c r="K110" s="45">
        <v>1</v>
      </c>
      <c r="L110" s="46"/>
      <c r="M110" s="46"/>
      <c r="N110" s="47"/>
      <c r="O110" s="45">
        <v>1</v>
      </c>
      <c r="P110" s="46"/>
      <c r="Q110" s="46"/>
      <c r="R110" s="47"/>
    </row>
    <row r="111" spans="1:18" ht="15.75" thickBot="1">
      <c r="A111" s="48">
        <v>26</v>
      </c>
      <c r="B111" s="49" t="s">
        <v>27</v>
      </c>
      <c r="C111" s="45">
        <v>1</v>
      </c>
      <c r="D111" s="46"/>
      <c r="E111" s="46"/>
      <c r="F111" s="47"/>
      <c r="G111" s="45">
        <v>1</v>
      </c>
      <c r="H111" s="46"/>
      <c r="I111" s="46"/>
      <c r="J111" s="47"/>
      <c r="K111" s="45">
        <v>1</v>
      </c>
      <c r="L111" s="46"/>
      <c r="M111" s="46"/>
      <c r="N111" s="47"/>
      <c r="O111" s="45">
        <v>1</v>
      </c>
      <c r="P111" s="46"/>
      <c r="Q111" s="46"/>
      <c r="R111" s="47"/>
    </row>
    <row r="112" spans="1:18" ht="15.75" thickBot="1">
      <c r="A112" s="48">
        <v>27</v>
      </c>
      <c r="B112" s="49" t="s">
        <v>27</v>
      </c>
      <c r="C112" s="45">
        <v>1</v>
      </c>
      <c r="D112" s="46"/>
      <c r="E112" s="46"/>
      <c r="F112" s="47"/>
      <c r="G112" s="45">
        <v>1</v>
      </c>
      <c r="H112" s="46"/>
      <c r="I112" s="46"/>
      <c r="J112" s="47"/>
      <c r="K112" s="45">
        <v>1</v>
      </c>
      <c r="L112" s="46"/>
      <c r="M112" s="46"/>
      <c r="N112" s="47"/>
      <c r="O112" s="45">
        <v>1</v>
      </c>
      <c r="P112" s="46"/>
      <c r="Q112" s="46"/>
      <c r="R112" s="47"/>
    </row>
    <row r="113" spans="1:18" ht="15.75" thickBot="1">
      <c r="A113" s="48">
        <v>28</v>
      </c>
      <c r="B113" s="49" t="s">
        <v>27</v>
      </c>
      <c r="C113" s="45">
        <v>1</v>
      </c>
      <c r="D113" s="46"/>
      <c r="E113" s="46"/>
      <c r="F113" s="47"/>
      <c r="G113" s="45">
        <v>1</v>
      </c>
      <c r="H113" s="46"/>
      <c r="I113" s="46"/>
      <c r="J113" s="47"/>
      <c r="K113" s="45">
        <v>1</v>
      </c>
      <c r="L113" s="46"/>
      <c r="M113" s="46"/>
      <c r="N113" s="47"/>
      <c r="O113" s="45">
        <v>1</v>
      </c>
      <c r="P113" s="46"/>
      <c r="Q113" s="46"/>
      <c r="R113" s="47"/>
    </row>
    <row r="114" spans="1:18" ht="15.75" thickBot="1">
      <c r="A114" s="48">
        <v>29</v>
      </c>
      <c r="B114" s="49" t="s">
        <v>27</v>
      </c>
      <c r="C114" s="45">
        <v>1</v>
      </c>
      <c r="D114" s="46"/>
      <c r="E114" s="46"/>
      <c r="F114" s="47"/>
      <c r="G114" s="45">
        <v>1</v>
      </c>
      <c r="H114" s="46"/>
      <c r="I114" s="46"/>
      <c r="J114" s="47"/>
      <c r="K114" s="45">
        <v>1</v>
      </c>
      <c r="L114" s="46"/>
      <c r="M114" s="46"/>
      <c r="N114" s="47"/>
      <c r="O114" s="45">
        <v>1</v>
      </c>
      <c r="P114" s="46"/>
      <c r="Q114" s="46"/>
      <c r="R114" s="47"/>
    </row>
    <row r="115" spans="1:18" ht="15.75" thickBot="1">
      <c r="A115" s="48">
        <v>30</v>
      </c>
      <c r="B115" s="49" t="s">
        <v>27</v>
      </c>
      <c r="C115" s="45">
        <v>1</v>
      </c>
      <c r="D115" s="46"/>
      <c r="E115" s="46"/>
      <c r="F115" s="47"/>
      <c r="G115" s="45">
        <v>1</v>
      </c>
      <c r="H115" s="46"/>
      <c r="I115" s="46"/>
      <c r="J115" s="47"/>
      <c r="K115" s="45">
        <v>1</v>
      </c>
      <c r="L115" s="46"/>
      <c r="M115" s="46"/>
      <c r="N115" s="47"/>
      <c r="O115" s="45">
        <v>1</v>
      </c>
      <c r="P115" s="46"/>
      <c r="Q115" s="46"/>
      <c r="R115" s="47"/>
    </row>
    <row r="116" spans="1:18" ht="15.75" thickBot="1">
      <c r="A116" s="48">
        <v>31</v>
      </c>
      <c r="B116" s="49" t="s">
        <v>27</v>
      </c>
      <c r="C116" s="45">
        <v>1</v>
      </c>
      <c r="D116" s="46"/>
      <c r="E116" s="46"/>
      <c r="F116" s="47"/>
      <c r="G116" s="45">
        <v>1</v>
      </c>
      <c r="H116" s="46"/>
      <c r="I116" s="46"/>
      <c r="J116" s="47"/>
      <c r="K116" s="45">
        <v>1</v>
      </c>
      <c r="L116" s="46"/>
      <c r="M116" s="46"/>
      <c r="N116" s="47"/>
      <c r="O116" s="45">
        <v>1</v>
      </c>
      <c r="P116" s="46"/>
      <c r="Q116" s="46"/>
      <c r="R116" s="47"/>
    </row>
    <row r="117" spans="1:18" ht="15.75" thickBot="1">
      <c r="A117" s="48">
        <v>32</v>
      </c>
      <c r="B117" s="49" t="s">
        <v>27</v>
      </c>
      <c r="C117" s="45">
        <v>1</v>
      </c>
      <c r="D117" s="46"/>
      <c r="E117" s="46"/>
      <c r="F117" s="47"/>
      <c r="G117" s="45">
        <v>1</v>
      </c>
      <c r="H117" s="46"/>
      <c r="I117" s="46"/>
      <c r="J117" s="47"/>
      <c r="K117" s="45">
        <v>1</v>
      </c>
      <c r="L117" s="46"/>
      <c r="M117" s="46"/>
      <c r="N117" s="47"/>
      <c r="O117" s="45">
        <v>1</v>
      </c>
      <c r="P117" s="46"/>
      <c r="Q117" s="46"/>
      <c r="R117" s="47"/>
    </row>
    <row r="118" spans="1:18" ht="15.75" thickBot="1">
      <c r="A118" s="48">
        <v>33</v>
      </c>
      <c r="B118" s="49" t="s">
        <v>27</v>
      </c>
      <c r="C118" s="45">
        <v>1</v>
      </c>
      <c r="D118" s="46"/>
      <c r="E118" s="46"/>
      <c r="F118" s="47"/>
      <c r="G118" s="45">
        <v>1</v>
      </c>
      <c r="H118" s="46"/>
      <c r="I118" s="46"/>
      <c r="J118" s="47"/>
      <c r="K118" s="45">
        <v>1</v>
      </c>
      <c r="L118" s="46"/>
      <c r="M118" s="46"/>
      <c r="N118" s="47"/>
      <c r="O118" s="45">
        <v>1</v>
      </c>
      <c r="P118" s="46"/>
      <c r="Q118" s="46"/>
      <c r="R118" s="47"/>
    </row>
    <row r="119" spans="1:18" ht="15.75" thickBot="1">
      <c r="A119" s="48">
        <v>34</v>
      </c>
      <c r="B119" s="49" t="s">
        <v>27</v>
      </c>
      <c r="C119" s="45">
        <v>1</v>
      </c>
      <c r="D119" s="46"/>
      <c r="E119" s="46"/>
      <c r="F119" s="47"/>
      <c r="G119" s="45">
        <v>1</v>
      </c>
      <c r="H119" s="46"/>
      <c r="I119" s="46"/>
      <c r="J119" s="47"/>
      <c r="K119" s="45">
        <v>1</v>
      </c>
      <c r="L119" s="46"/>
      <c r="M119" s="46"/>
      <c r="N119" s="47"/>
      <c r="O119" s="45">
        <v>1</v>
      </c>
      <c r="P119" s="46"/>
      <c r="Q119" s="46"/>
      <c r="R119" s="47"/>
    </row>
    <row r="120" spans="1:18" ht="15.75" thickBot="1">
      <c r="A120" s="48">
        <v>35</v>
      </c>
      <c r="B120" s="49" t="s">
        <v>27</v>
      </c>
      <c r="C120" s="45">
        <v>1</v>
      </c>
      <c r="D120" s="46"/>
      <c r="E120" s="46"/>
      <c r="F120" s="47"/>
      <c r="G120" s="45">
        <v>1</v>
      </c>
      <c r="H120" s="46"/>
      <c r="I120" s="46"/>
      <c r="J120" s="47"/>
      <c r="K120" s="45">
        <v>1</v>
      </c>
      <c r="L120" s="46"/>
      <c r="M120" s="46"/>
      <c r="N120" s="47"/>
      <c r="O120" s="45"/>
      <c r="P120" s="46">
        <v>1</v>
      </c>
      <c r="Q120" s="46"/>
      <c r="R120" s="47"/>
    </row>
    <row r="121" spans="1:18" ht="15.75" thickBot="1">
      <c r="A121" s="48">
        <v>36</v>
      </c>
      <c r="B121" s="49" t="s">
        <v>27</v>
      </c>
      <c r="C121" s="45">
        <v>1</v>
      </c>
      <c r="D121" s="46"/>
      <c r="E121" s="46"/>
      <c r="F121" s="47"/>
      <c r="G121" s="45">
        <v>1</v>
      </c>
      <c r="H121" s="46"/>
      <c r="I121" s="46"/>
      <c r="J121" s="47"/>
      <c r="K121" s="45">
        <v>1</v>
      </c>
      <c r="L121" s="46"/>
      <c r="M121" s="46"/>
      <c r="N121" s="47"/>
      <c r="O121" s="45"/>
      <c r="P121" s="46">
        <v>1</v>
      </c>
      <c r="Q121" s="46"/>
      <c r="R121" s="47"/>
    </row>
    <row r="122" spans="1:18" ht="15.75" thickBot="1">
      <c r="A122" s="48">
        <v>37</v>
      </c>
      <c r="B122" s="49" t="s">
        <v>28</v>
      </c>
      <c r="C122" s="45">
        <v>1</v>
      </c>
      <c r="D122" s="46"/>
      <c r="E122" s="46"/>
      <c r="F122" s="47"/>
      <c r="G122" s="45">
        <v>1</v>
      </c>
      <c r="H122" s="46"/>
      <c r="I122" s="46"/>
      <c r="J122" s="47"/>
      <c r="K122" s="45">
        <v>1</v>
      </c>
      <c r="L122" s="46"/>
      <c r="M122" s="46"/>
      <c r="N122" s="47"/>
      <c r="O122" s="45">
        <v>1</v>
      </c>
      <c r="P122" s="46"/>
      <c r="Q122" s="46"/>
      <c r="R122" s="47"/>
    </row>
    <row r="123" spans="1:18" ht="15.75" thickBot="1">
      <c r="A123" s="48">
        <v>38</v>
      </c>
      <c r="B123" s="49" t="s">
        <v>28</v>
      </c>
      <c r="C123" s="45">
        <v>1</v>
      </c>
      <c r="D123" s="46"/>
      <c r="E123" s="46"/>
      <c r="F123" s="47"/>
      <c r="G123" s="45">
        <v>1</v>
      </c>
      <c r="H123" s="46"/>
      <c r="I123" s="46"/>
      <c r="J123" s="47"/>
      <c r="K123" s="45"/>
      <c r="L123" s="46">
        <v>1</v>
      </c>
      <c r="M123" s="46"/>
      <c r="N123" s="47"/>
      <c r="O123" s="45">
        <v>1</v>
      </c>
      <c r="P123" s="46"/>
      <c r="Q123" s="46"/>
      <c r="R123" s="47"/>
    </row>
    <row r="124" spans="1:18" ht="15.75" thickBot="1">
      <c r="A124" s="48">
        <v>39</v>
      </c>
      <c r="B124" s="49" t="s">
        <v>28</v>
      </c>
      <c r="C124" s="45">
        <v>1</v>
      </c>
      <c r="D124" s="46"/>
      <c r="E124" s="46"/>
      <c r="F124" s="47"/>
      <c r="G124" s="45">
        <v>1</v>
      </c>
      <c r="H124" s="46"/>
      <c r="I124" s="46"/>
      <c r="J124" s="47"/>
      <c r="K124" s="45">
        <v>1</v>
      </c>
      <c r="L124" s="46"/>
      <c r="M124" s="46"/>
      <c r="N124" s="47"/>
      <c r="O124" s="45">
        <v>1</v>
      </c>
      <c r="P124" s="46"/>
      <c r="Q124" s="46"/>
      <c r="R124" s="47"/>
    </row>
    <row r="125" spans="1:18" ht="15.75" thickBot="1">
      <c r="A125" s="48">
        <v>40</v>
      </c>
      <c r="B125" s="49" t="s">
        <v>28</v>
      </c>
      <c r="C125" s="45">
        <v>1</v>
      </c>
      <c r="D125" s="46"/>
      <c r="E125" s="46"/>
      <c r="F125" s="47"/>
      <c r="G125" s="45">
        <v>1</v>
      </c>
      <c r="H125" s="46"/>
      <c r="I125" s="46"/>
      <c r="J125" s="47"/>
      <c r="K125" s="45">
        <v>1</v>
      </c>
      <c r="L125" s="46"/>
      <c r="M125" s="46"/>
      <c r="N125" s="47"/>
      <c r="O125" s="45">
        <v>1</v>
      </c>
      <c r="P125" s="46"/>
      <c r="Q125" s="46"/>
      <c r="R125" s="47"/>
    </row>
    <row r="126" spans="1:18" ht="15.75" thickBot="1">
      <c r="A126" s="48">
        <v>41</v>
      </c>
      <c r="B126" s="49" t="s">
        <v>28</v>
      </c>
      <c r="C126" s="45">
        <v>1</v>
      </c>
      <c r="D126" s="46"/>
      <c r="E126" s="46"/>
      <c r="F126" s="47"/>
      <c r="G126" s="45">
        <v>1</v>
      </c>
      <c r="H126" s="46"/>
      <c r="I126" s="46"/>
      <c r="J126" s="47"/>
      <c r="K126" s="45">
        <v>1</v>
      </c>
      <c r="L126" s="46"/>
      <c r="M126" s="46"/>
      <c r="N126" s="47"/>
      <c r="O126" s="45">
        <v>1</v>
      </c>
      <c r="P126" s="46"/>
      <c r="Q126" s="46"/>
      <c r="R126" s="47"/>
    </row>
    <row r="127" spans="1:18" ht="15.75" thickBot="1">
      <c r="A127" s="48">
        <v>42</v>
      </c>
      <c r="B127" s="49" t="s">
        <v>28</v>
      </c>
      <c r="C127" s="45">
        <v>1</v>
      </c>
      <c r="D127" s="46"/>
      <c r="E127" s="46"/>
      <c r="F127" s="47"/>
      <c r="G127" s="45">
        <v>1</v>
      </c>
      <c r="H127" s="46"/>
      <c r="I127" s="46"/>
      <c r="J127" s="47"/>
      <c r="K127" s="45">
        <v>1</v>
      </c>
      <c r="L127" s="46"/>
      <c r="M127" s="46"/>
      <c r="N127" s="47"/>
      <c r="O127" s="45"/>
      <c r="P127" s="46">
        <v>1</v>
      </c>
      <c r="Q127" s="46"/>
      <c r="R127" s="47"/>
    </row>
    <row r="128" spans="1:18" ht="15.75" thickBot="1">
      <c r="A128" s="48">
        <v>43</v>
      </c>
      <c r="B128" s="49" t="s">
        <v>28</v>
      </c>
      <c r="C128" s="45">
        <v>1</v>
      </c>
      <c r="D128" s="46"/>
      <c r="E128" s="46"/>
      <c r="F128" s="47"/>
      <c r="G128" s="45">
        <v>1</v>
      </c>
      <c r="H128" s="46"/>
      <c r="I128" s="46"/>
      <c r="J128" s="47"/>
      <c r="K128" s="45">
        <v>1</v>
      </c>
      <c r="L128" s="46"/>
      <c r="M128" s="46"/>
      <c r="N128" s="47"/>
      <c r="O128" s="45">
        <v>1</v>
      </c>
      <c r="P128" s="46"/>
      <c r="Q128" s="46"/>
      <c r="R128" s="47"/>
    </row>
    <row r="129" spans="1:18" ht="15.75" thickBot="1">
      <c r="A129" s="48">
        <v>44</v>
      </c>
      <c r="B129" s="49" t="s">
        <v>28</v>
      </c>
      <c r="C129" s="45">
        <v>1</v>
      </c>
      <c r="D129" s="46"/>
      <c r="E129" s="46"/>
      <c r="F129" s="47"/>
      <c r="G129" s="45"/>
      <c r="H129" s="46">
        <v>1</v>
      </c>
      <c r="I129" s="46"/>
      <c r="J129" s="47"/>
      <c r="K129" s="45">
        <v>1</v>
      </c>
      <c r="L129" s="46"/>
      <c r="M129" s="46"/>
      <c r="N129" s="47"/>
      <c r="O129" s="45"/>
      <c r="P129" s="46">
        <v>1</v>
      </c>
      <c r="Q129" s="46"/>
      <c r="R129" s="47"/>
    </row>
    <row r="130" spans="1:18" ht="15.75" thickBot="1">
      <c r="A130" s="48">
        <v>45</v>
      </c>
      <c r="B130" s="49" t="s">
        <v>28</v>
      </c>
      <c r="C130" s="45">
        <v>1</v>
      </c>
      <c r="D130" s="46"/>
      <c r="E130" s="46"/>
      <c r="F130" s="47"/>
      <c r="G130" s="45">
        <v>1</v>
      </c>
      <c r="H130" s="46"/>
      <c r="I130" s="46"/>
      <c r="J130" s="47"/>
      <c r="K130" s="45">
        <v>1</v>
      </c>
      <c r="L130" s="46"/>
      <c r="M130" s="46"/>
      <c r="N130" s="47"/>
      <c r="O130" s="45">
        <v>1</v>
      </c>
      <c r="P130" s="46"/>
      <c r="Q130" s="46"/>
      <c r="R130" s="47"/>
    </row>
    <row r="131" spans="1:18" ht="15.75" thickBot="1">
      <c r="A131" s="48">
        <v>46</v>
      </c>
      <c r="B131" s="49" t="s">
        <v>28</v>
      </c>
      <c r="C131" s="45">
        <v>1</v>
      </c>
      <c r="D131" s="46"/>
      <c r="E131" s="46"/>
      <c r="F131" s="47"/>
      <c r="G131" s="45"/>
      <c r="H131" s="46">
        <v>1</v>
      </c>
      <c r="I131" s="46"/>
      <c r="J131" s="47"/>
      <c r="K131" s="45">
        <v>1</v>
      </c>
      <c r="L131" s="46"/>
      <c r="M131" s="46"/>
      <c r="N131" s="47"/>
      <c r="O131" s="45">
        <v>1</v>
      </c>
      <c r="P131" s="46"/>
      <c r="Q131" s="46"/>
      <c r="R131" s="47"/>
    </row>
    <row r="132" spans="1:18" ht="15.75" thickBot="1">
      <c r="A132" s="48">
        <v>47</v>
      </c>
      <c r="B132" s="49" t="s">
        <v>28</v>
      </c>
      <c r="C132" s="45">
        <v>1</v>
      </c>
      <c r="D132" s="46"/>
      <c r="E132" s="46"/>
      <c r="F132" s="47"/>
      <c r="G132" s="45">
        <v>1</v>
      </c>
      <c r="H132" s="46"/>
      <c r="I132" s="46"/>
      <c r="J132" s="47"/>
      <c r="K132" s="45">
        <v>1</v>
      </c>
      <c r="L132" s="46"/>
      <c r="M132" s="46"/>
      <c r="N132" s="47"/>
      <c r="O132" s="45">
        <v>1</v>
      </c>
      <c r="P132" s="46"/>
      <c r="Q132" s="46"/>
      <c r="R132" s="47"/>
    </row>
    <row r="133" spans="1:18" ht="15.75" thickBot="1">
      <c r="A133" s="48">
        <v>48</v>
      </c>
      <c r="B133" s="49" t="s">
        <v>28</v>
      </c>
      <c r="C133" s="45">
        <v>1</v>
      </c>
      <c r="D133" s="46"/>
      <c r="E133" s="46"/>
      <c r="F133" s="47"/>
      <c r="G133" s="45">
        <v>1</v>
      </c>
      <c r="H133" s="46"/>
      <c r="I133" s="46"/>
      <c r="J133" s="47"/>
      <c r="K133" s="45">
        <v>1</v>
      </c>
      <c r="L133" s="46"/>
      <c r="M133" s="46"/>
      <c r="N133" s="47"/>
      <c r="O133" s="45">
        <v>1</v>
      </c>
      <c r="P133" s="46"/>
      <c r="Q133" s="46"/>
      <c r="R133" s="47"/>
    </row>
    <row r="134" spans="1:18" ht="15.75" thickBot="1">
      <c r="A134" s="48">
        <v>49</v>
      </c>
      <c r="B134" s="49" t="s">
        <v>28</v>
      </c>
      <c r="C134" s="45">
        <v>1</v>
      </c>
      <c r="D134" s="46"/>
      <c r="E134" s="46"/>
      <c r="F134" s="47"/>
      <c r="G134" s="45">
        <v>1</v>
      </c>
      <c r="H134" s="46"/>
      <c r="I134" s="46"/>
      <c r="J134" s="47"/>
      <c r="K134" s="45">
        <v>1</v>
      </c>
      <c r="L134" s="46"/>
      <c r="M134" s="46"/>
      <c r="N134" s="47"/>
      <c r="O134" s="45">
        <v>1</v>
      </c>
      <c r="P134" s="46"/>
      <c r="Q134" s="46"/>
      <c r="R134" s="47"/>
    </row>
    <row r="135" spans="1:18" ht="15.75" thickBot="1">
      <c r="A135" s="48">
        <v>50</v>
      </c>
      <c r="B135" s="49" t="s">
        <v>28</v>
      </c>
      <c r="C135" s="45">
        <v>1</v>
      </c>
      <c r="D135" s="46"/>
      <c r="E135" s="46"/>
      <c r="F135" s="47"/>
      <c r="G135" s="45">
        <v>1</v>
      </c>
      <c r="H135" s="46"/>
      <c r="I135" s="46"/>
      <c r="J135" s="47"/>
      <c r="K135" s="45">
        <v>1</v>
      </c>
      <c r="L135" s="46"/>
      <c r="M135" s="46"/>
      <c r="N135" s="47"/>
      <c r="O135" s="45">
        <v>1</v>
      </c>
      <c r="P135" s="46"/>
      <c r="Q135" s="46"/>
      <c r="R135" s="47"/>
    </row>
    <row r="136" spans="1:18" ht="15.75" thickBot="1">
      <c r="A136" s="48">
        <v>51</v>
      </c>
      <c r="B136" s="49" t="s">
        <v>28</v>
      </c>
      <c r="C136" s="45">
        <v>1</v>
      </c>
      <c r="D136" s="46"/>
      <c r="E136" s="46"/>
      <c r="F136" s="47"/>
      <c r="G136" s="45">
        <v>1</v>
      </c>
      <c r="H136" s="46"/>
      <c r="I136" s="46"/>
      <c r="J136" s="47"/>
      <c r="K136" s="45">
        <v>1</v>
      </c>
      <c r="L136" s="46"/>
      <c r="M136" s="46"/>
      <c r="N136" s="47"/>
      <c r="O136" s="45">
        <v>1</v>
      </c>
      <c r="P136" s="46"/>
      <c r="Q136" s="46"/>
      <c r="R136" s="47"/>
    </row>
    <row r="137" spans="1:18" ht="15.75" thickBot="1">
      <c r="A137" s="48">
        <v>52</v>
      </c>
      <c r="B137" s="49" t="s">
        <v>28</v>
      </c>
      <c r="C137" s="45">
        <v>1</v>
      </c>
      <c r="D137" s="46"/>
      <c r="E137" s="46"/>
      <c r="F137" s="47"/>
      <c r="G137" s="45">
        <v>1</v>
      </c>
      <c r="H137" s="46"/>
      <c r="I137" s="46"/>
      <c r="J137" s="47"/>
      <c r="K137" s="45">
        <v>1</v>
      </c>
      <c r="L137" s="46"/>
      <c r="M137" s="46"/>
      <c r="N137" s="47"/>
      <c r="O137" s="45">
        <v>1</v>
      </c>
      <c r="P137" s="46"/>
      <c r="Q137" s="46"/>
      <c r="R137" s="47"/>
    </row>
    <row r="138" spans="1:18" ht="15.75" thickBot="1">
      <c r="A138" s="48">
        <v>53</v>
      </c>
      <c r="B138" s="49" t="s">
        <v>28</v>
      </c>
      <c r="C138" s="45">
        <v>1</v>
      </c>
      <c r="D138" s="46"/>
      <c r="E138" s="46"/>
      <c r="F138" s="47"/>
      <c r="G138" s="45"/>
      <c r="H138" s="46">
        <v>1</v>
      </c>
      <c r="I138" s="46"/>
      <c r="J138" s="47"/>
      <c r="K138" s="45">
        <v>1</v>
      </c>
      <c r="L138" s="46"/>
      <c r="M138" s="46"/>
      <c r="N138" s="47"/>
      <c r="O138" s="45">
        <v>1</v>
      </c>
      <c r="P138" s="46"/>
      <c r="Q138" s="46"/>
      <c r="R138" s="47"/>
    </row>
    <row r="139" spans="1:18" ht="15.75" thickBot="1">
      <c r="A139" s="48">
        <v>54</v>
      </c>
      <c r="B139" s="49" t="s">
        <v>28</v>
      </c>
      <c r="C139" s="45">
        <v>1</v>
      </c>
      <c r="D139" s="46"/>
      <c r="E139" s="46"/>
      <c r="F139" s="47"/>
      <c r="G139" s="45">
        <v>1</v>
      </c>
      <c r="H139" s="46"/>
      <c r="I139" s="46"/>
      <c r="J139" s="47"/>
      <c r="K139" s="45"/>
      <c r="L139" s="46">
        <v>1</v>
      </c>
      <c r="M139" s="46"/>
      <c r="N139" s="47"/>
      <c r="O139" s="45">
        <v>1</v>
      </c>
      <c r="P139" s="46"/>
      <c r="Q139" s="46"/>
      <c r="R139" s="47"/>
    </row>
    <row r="140" spans="1:18" ht="15.75" thickBot="1">
      <c r="A140" s="48">
        <v>55</v>
      </c>
      <c r="B140" s="49" t="s">
        <v>28</v>
      </c>
      <c r="C140" s="45">
        <v>1</v>
      </c>
      <c r="D140" s="46"/>
      <c r="E140" s="46"/>
      <c r="F140" s="47"/>
      <c r="G140" s="45">
        <v>1</v>
      </c>
      <c r="H140" s="46"/>
      <c r="I140" s="46"/>
      <c r="J140" s="47"/>
      <c r="K140" s="45">
        <v>1</v>
      </c>
      <c r="L140" s="46"/>
      <c r="M140" s="46"/>
      <c r="N140" s="47"/>
      <c r="O140" s="45">
        <v>1</v>
      </c>
      <c r="P140" s="46"/>
      <c r="Q140" s="46"/>
      <c r="R140" s="47"/>
    </row>
    <row r="141" spans="1:18" ht="15.75" thickBot="1">
      <c r="A141" s="353" t="s">
        <v>24</v>
      </c>
      <c r="B141" s="354"/>
      <c r="C141" s="88">
        <f t="shared" ref="C141:R141" si="13">SUM(C86:C140)</f>
        <v>53</v>
      </c>
      <c r="D141" s="89">
        <f t="shared" si="13"/>
        <v>2</v>
      </c>
      <c r="E141" s="89">
        <f t="shared" si="13"/>
        <v>0</v>
      </c>
      <c r="F141" s="90">
        <f t="shared" si="13"/>
        <v>0</v>
      </c>
      <c r="G141" s="88">
        <f t="shared" si="13"/>
        <v>49</v>
      </c>
      <c r="H141" s="89">
        <f t="shared" si="13"/>
        <v>6</v>
      </c>
      <c r="I141" s="89">
        <f t="shared" si="13"/>
        <v>0</v>
      </c>
      <c r="J141" s="90">
        <f t="shared" si="13"/>
        <v>0</v>
      </c>
      <c r="K141" s="88">
        <f t="shared" si="13"/>
        <v>51</v>
      </c>
      <c r="L141" s="89">
        <f t="shared" si="13"/>
        <v>4</v>
      </c>
      <c r="M141" s="89">
        <f t="shared" si="13"/>
        <v>0</v>
      </c>
      <c r="N141" s="90">
        <f t="shared" si="13"/>
        <v>0</v>
      </c>
      <c r="O141" s="89">
        <f t="shared" si="13"/>
        <v>45</v>
      </c>
      <c r="P141" s="89">
        <f t="shared" si="13"/>
        <v>10</v>
      </c>
      <c r="Q141" s="89">
        <f t="shared" si="13"/>
        <v>0</v>
      </c>
      <c r="R141" s="90">
        <f t="shared" si="13"/>
        <v>0</v>
      </c>
    </row>
    <row r="142" spans="1:18" ht="30.75" customHeight="1" thickBot="1">
      <c r="A142" s="355" t="s">
        <v>81</v>
      </c>
      <c r="B142" s="356"/>
      <c r="C142" s="111">
        <f>53*100/55</f>
        <v>96.36363636363636</v>
      </c>
      <c r="D142" s="112">
        <f>2*100/55</f>
        <v>3.6363636363636362</v>
      </c>
      <c r="E142" s="112">
        <v>0</v>
      </c>
      <c r="F142" s="113">
        <v>0</v>
      </c>
      <c r="G142" s="112">
        <f>49*100/55</f>
        <v>89.090909090909093</v>
      </c>
      <c r="H142" s="112">
        <f>6*100/55</f>
        <v>10.909090909090908</v>
      </c>
      <c r="I142" s="112">
        <f>0*100/55</f>
        <v>0</v>
      </c>
      <c r="J142" s="112">
        <f>0*100/55</f>
        <v>0</v>
      </c>
      <c r="K142" s="112">
        <f>50*100/55</f>
        <v>90.909090909090907</v>
      </c>
      <c r="L142" s="112">
        <f>4*100/55</f>
        <v>7.2727272727272725</v>
      </c>
      <c r="M142" s="112">
        <f>0*100/55</f>
        <v>0</v>
      </c>
      <c r="N142" s="112">
        <f>0*100/55</f>
        <v>0</v>
      </c>
      <c r="O142" s="112">
        <f>46*100/55</f>
        <v>83.63636363636364</v>
      </c>
      <c r="P142" s="112">
        <f>10*100/55</f>
        <v>18.181818181818183</v>
      </c>
      <c r="Q142" s="112">
        <f>0*100/55</f>
        <v>0</v>
      </c>
      <c r="R142" s="112">
        <f>0*100/55</f>
        <v>0</v>
      </c>
    </row>
    <row r="143" spans="1:18" ht="15.75" thickBot="1"/>
    <row r="144" spans="1:18" ht="18.75">
      <c r="A144" s="104" t="s">
        <v>75</v>
      </c>
      <c r="B144" s="105"/>
      <c r="C144" s="105"/>
      <c r="D144" s="105"/>
      <c r="E144" s="105" t="s">
        <v>79</v>
      </c>
      <c r="F144" s="105"/>
      <c r="G144" s="105"/>
      <c r="H144" s="105"/>
      <c r="I144" s="105"/>
      <c r="J144" s="105"/>
      <c r="K144" s="105"/>
      <c r="L144" s="105"/>
      <c r="M144" s="105"/>
      <c r="N144" s="105"/>
      <c r="O144" s="105"/>
      <c r="P144" s="105"/>
      <c r="Q144" s="105"/>
      <c r="R144" s="106"/>
    </row>
    <row r="145" spans="1:18" ht="18.75">
      <c r="A145" s="102" t="s">
        <v>77</v>
      </c>
      <c r="B145" s="99"/>
      <c r="C145" s="99"/>
      <c r="D145" s="99"/>
      <c r="E145" s="99"/>
      <c r="F145" s="99"/>
      <c r="G145" s="99"/>
      <c r="H145" s="99"/>
      <c r="I145" s="99"/>
      <c r="J145" s="99"/>
      <c r="K145" s="99"/>
      <c r="L145" s="99"/>
      <c r="M145" s="99"/>
      <c r="N145" s="99"/>
      <c r="O145" s="99"/>
      <c r="P145" s="99"/>
      <c r="Q145" s="99"/>
      <c r="R145" s="107"/>
    </row>
    <row r="146" spans="1:18" ht="18.75">
      <c r="A146" s="102" t="s">
        <v>80</v>
      </c>
      <c r="B146" s="99"/>
      <c r="C146" s="99"/>
      <c r="D146" s="99"/>
      <c r="E146" s="99"/>
      <c r="F146" s="99"/>
      <c r="G146" s="99"/>
      <c r="H146" s="99"/>
      <c r="I146" s="99"/>
      <c r="J146" s="99"/>
      <c r="K146" s="99"/>
      <c r="L146" s="99"/>
      <c r="M146" s="99"/>
      <c r="N146" s="99"/>
      <c r="O146" s="99"/>
      <c r="P146" s="99"/>
      <c r="Q146" s="99"/>
      <c r="R146" s="107"/>
    </row>
    <row r="147" spans="1:18" ht="50.25" customHeight="1" thickBot="1">
      <c r="A147" s="118" t="s">
        <v>25</v>
      </c>
      <c r="B147" s="118" t="s">
        <v>26</v>
      </c>
      <c r="C147" s="352" t="s">
        <v>265</v>
      </c>
      <c r="D147" s="352"/>
      <c r="E147" s="352"/>
      <c r="F147" s="352"/>
      <c r="G147" s="352" t="s">
        <v>266</v>
      </c>
      <c r="H147" s="352"/>
      <c r="I147" s="352"/>
      <c r="J147" s="352"/>
      <c r="K147" s="352" t="s">
        <v>267</v>
      </c>
      <c r="L147" s="352"/>
      <c r="M147" s="352"/>
      <c r="N147" s="352"/>
      <c r="O147" s="352" t="s">
        <v>268</v>
      </c>
      <c r="P147" s="352"/>
      <c r="Q147" s="352"/>
      <c r="R147" s="352"/>
    </row>
    <row r="148" spans="1:18" ht="27" thickBot="1">
      <c r="A148" s="40"/>
      <c r="B148" s="40"/>
      <c r="C148" s="41" t="s">
        <v>262</v>
      </c>
      <c r="D148" s="42" t="s">
        <v>263</v>
      </c>
      <c r="E148" s="42" t="s">
        <v>261</v>
      </c>
      <c r="F148" s="43" t="s">
        <v>260</v>
      </c>
      <c r="G148" s="41" t="s">
        <v>262</v>
      </c>
      <c r="H148" s="42" t="s">
        <v>263</v>
      </c>
      <c r="I148" s="42" t="s">
        <v>261</v>
      </c>
      <c r="J148" s="43" t="s">
        <v>260</v>
      </c>
      <c r="K148" s="41" t="s">
        <v>262</v>
      </c>
      <c r="L148" s="42" t="s">
        <v>263</v>
      </c>
      <c r="M148" s="42" t="s">
        <v>261</v>
      </c>
      <c r="N148" s="43" t="s">
        <v>260</v>
      </c>
      <c r="O148" s="41" t="s">
        <v>262</v>
      </c>
      <c r="P148" s="42" t="s">
        <v>263</v>
      </c>
      <c r="Q148" s="42" t="s">
        <v>261</v>
      </c>
      <c r="R148" s="43" t="s">
        <v>260</v>
      </c>
    </row>
    <row r="149" spans="1:18" ht="15.75" thickBot="1">
      <c r="A149" s="44">
        <v>1</v>
      </c>
      <c r="B149" s="44" t="s">
        <v>27</v>
      </c>
      <c r="C149" s="45">
        <v>1</v>
      </c>
      <c r="D149" s="46"/>
      <c r="E149" s="46"/>
      <c r="F149" s="47"/>
      <c r="G149" s="45">
        <v>1</v>
      </c>
      <c r="H149" s="46"/>
      <c r="I149" s="46"/>
      <c r="J149" s="47"/>
      <c r="K149" s="45">
        <v>1</v>
      </c>
      <c r="L149" s="46"/>
      <c r="M149" s="46"/>
      <c r="N149" s="47"/>
      <c r="O149" s="45">
        <v>1</v>
      </c>
      <c r="P149" s="46"/>
      <c r="Q149" s="46"/>
      <c r="R149" s="47"/>
    </row>
    <row r="150" spans="1:18" ht="15.75" thickBot="1">
      <c r="A150" s="48">
        <v>2</v>
      </c>
      <c r="B150" s="48" t="s">
        <v>27</v>
      </c>
      <c r="C150" s="45">
        <v>1</v>
      </c>
      <c r="D150" s="46"/>
      <c r="E150" s="46"/>
      <c r="F150" s="47"/>
      <c r="G150" s="45">
        <v>1</v>
      </c>
      <c r="H150" s="46"/>
      <c r="I150" s="46"/>
      <c r="J150" s="47"/>
      <c r="K150" s="45">
        <v>1</v>
      </c>
      <c r="L150" s="46"/>
      <c r="M150" s="46"/>
      <c r="N150" s="47"/>
      <c r="O150" s="45">
        <v>1</v>
      </c>
      <c r="P150" s="46"/>
      <c r="Q150" s="46"/>
      <c r="R150" s="47"/>
    </row>
    <row r="151" spans="1:18" ht="15.75" thickBot="1">
      <c r="A151" s="48">
        <v>3</v>
      </c>
      <c r="B151" s="48" t="s">
        <v>27</v>
      </c>
      <c r="C151" s="45">
        <v>1</v>
      </c>
      <c r="D151" s="46"/>
      <c r="E151" s="46"/>
      <c r="F151" s="47"/>
      <c r="G151" s="45">
        <v>1</v>
      </c>
      <c r="H151" s="46"/>
      <c r="I151" s="46"/>
      <c r="J151" s="47"/>
      <c r="K151" s="45">
        <v>1</v>
      </c>
      <c r="L151" s="46"/>
      <c r="M151" s="46"/>
      <c r="N151" s="47"/>
      <c r="O151" s="45">
        <v>1</v>
      </c>
      <c r="P151" s="46"/>
      <c r="Q151" s="46"/>
      <c r="R151" s="47"/>
    </row>
    <row r="152" spans="1:18" ht="15.75" thickBot="1">
      <c r="A152" s="48">
        <v>4</v>
      </c>
      <c r="B152" s="48" t="s">
        <v>27</v>
      </c>
      <c r="C152" s="45">
        <v>1</v>
      </c>
      <c r="D152" s="46"/>
      <c r="E152" s="46"/>
      <c r="F152" s="47"/>
      <c r="G152" s="45">
        <v>1</v>
      </c>
      <c r="H152" s="46"/>
      <c r="I152" s="46"/>
      <c r="J152" s="47"/>
      <c r="K152" s="45">
        <v>1</v>
      </c>
      <c r="L152" s="46"/>
      <c r="M152" s="46"/>
      <c r="N152" s="47"/>
      <c r="O152" s="45">
        <v>1</v>
      </c>
      <c r="P152" s="46"/>
      <c r="Q152" s="46"/>
      <c r="R152" s="47"/>
    </row>
    <row r="153" spans="1:18" ht="15.75" thickBot="1">
      <c r="A153" s="48">
        <v>5</v>
      </c>
      <c r="B153" s="48" t="s">
        <v>27</v>
      </c>
      <c r="C153" s="45">
        <v>1</v>
      </c>
      <c r="D153" s="46"/>
      <c r="E153" s="46"/>
      <c r="F153" s="47"/>
      <c r="G153" s="45">
        <v>1</v>
      </c>
      <c r="H153" s="46"/>
      <c r="I153" s="46"/>
      <c r="J153" s="47"/>
      <c r="K153" s="45">
        <v>1</v>
      </c>
      <c r="L153" s="46"/>
      <c r="M153" s="46"/>
      <c r="N153" s="47"/>
      <c r="O153" s="45">
        <v>1</v>
      </c>
      <c r="P153" s="46"/>
      <c r="Q153" s="46"/>
      <c r="R153" s="47"/>
    </row>
    <row r="154" spans="1:18" ht="15.75" thickBot="1">
      <c r="A154" s="48">
        <v>6</v>
      </c>
      <c r="B154" s="48" t="s">
        <v>27</v>
      </c>
      <c r="C154" s="45">
        <v>1</v>
      </c>
      <c r="D154" s="46"/>
      <c r="E154" s="46"/>
      <c r="F154" s="47"/>
      <c r="G154" s="45">
        <v>1</v>
      </c>
      <c r="H154" s="46"/>
      <c r="I154" s="46"/>
      <c r="J154" s="47"/>
      <c r="K154" s="45">
        <v>1</v>
      </c>
      <c r="L154" s="46"/>
      <c r="M154" s="46"/>
      <c r="N154" s="47"/>
      <c r="O154" s="45">
        <v>1</v>
      </c>
      <c r="P154" s="46"/>
      <c r="Q154" s="46"/>
      <c r="R154" s="47"/>
    </row>
    <row r="155" spans="1:18" ht="15.75" thickBot="1">
      <c r="A155" s="48">
        <v>7</v>
      </c>
      <c r="B155" s="48" t="s">
        <v>27</v>
      </c>
      <c r="C155" s="45">
        <v>1</v>
      </c>
      <c r="D155" s="46"/>
      <c r="E155" s="46"/>
      <c r="F155" s="47"/>
      <c r="G155" s="45">
        <v>1</v>
      </c>
      <c r="H155" s="46"/>
      <c r="I155" s="46"/>
      <c r="J155" s="47"/>
      <c r="K155" s="45">
        <v>1</v>
      </c>
      <c r="L155" s="46"/>
      <c r="M155" s="46"/>
      <c r="N155" s="47"/>
      <c r="O155" s="45">
        <v>1</v>
      </c>
      <c r="P155" s="46"/>
      <c r="Q155" s="46"/>
      <c r="R155" s="47"/>
    </row>
    <row r="156" spans="1:18" ht="15.75" thickBot="1">
      <c r="A156" s="48">
        <v>8</v>
      </c>
      <c r="B156" s="48" t="s">
        <v>27</v>
      </c>
      <c r="C156" s="45">
        <v>1</v>
      </c>
      <c r="D156" s="46"/>
      <c r="E156" s="46"/>
      <c r="F156" s="47"/>
      <c r="G156" s="45">
        <v>1</v>
      </c>
      <c r="H156" s="46"/>
      <c r="I156" s="46"/>
      <c r="J156" s="47"/>
      <c r="K156" s="45">
        <v>1</v>
      </c>
      <c r="L156" s="46"/>
      <c r="M156" s="46"/>
      <c r="N156" s="47"/>
      <c r="O156" s="45">
        <v>1</v>
      </c>
      <c r="P156" s="46"/>
      <c r="Q156" s="46"/>
      <c r="R156" s="47"/>
    </row>
    <row r="157" spans="1:18" ht="15.75" thickBot="1">
      <c r="A157" s="48">
        <v>9</v>
      </c>
      <c r="B157" s="48" t="s">
        <v>27</v>
      </c>
      <c r="C157" s="45">
        <v>1</v>
      </c>
      <c r="D157" s="46"/>
      <c r="E157" s="46"/>
      <c r="F157" s="47"/>
      <c r="G157" s="45">
        <v>1</v>
      </c>
      <c r="H157" s="46"/>
      <c r="I157" s="46"/>
      <c r="J157" s="47"/>
      <c r="K157" s="45">
        <v>1</v>
      </c>
      <c r="L157" s="46"/>
      <c r="M157" s="46"/>
      <c r="N157" s="47"/>
      <c r="O157" s="45">
        <v>1</v>
      </c>
      <c r="P157" s="46"/>
      <c r="Q157" s="46"/>
      <c r="R157" s="47"/>
    </row>
    <row r="158" spans="1:18" ht="15.75" thickBot="1">
      <c r="A158" s="48">
        <v>10</v>
      </c>
      <c r="B158" s="48" t="s">
        <v>27</v>
      </c>
      <c r="C158" s="45">
        <v>1</v>
      </c>
      <c r="D158" s="46"/>
      <c r="E158" s="46"/>
      <c r="F158" s="47"/>
      <c r="G158" s="45">
        <v>1</v>
      </c>
      <c r="H158" s="46"/>
      <c r="I158" s="46"/>
      <c r="J158" s="47"/>
      <c r="K158" s="45">
        <v>1</v>
      </c>
      <c r="L158" s="46"/>
      <c r="M158" s="46"/>
      <c r="N158" s="47"/>
      <c r="O158" s="45">
        <v>1</v>
      </c>
      <c r="P158" s="46"/>
      <c r="Q158" s="46"/>
      <c r="R158" s="47"/>
    </row>
    <row r="159" spans="1:18" ht="15.75" thickBot="1">
      <c r="A159" s="48">
        <v>11</v>
      </c>
      <c r="B159" s="48" t="s">
        <v>27</v>
      </c>
      <c r="C159" s="45">
        <v>1</v>
      </c>
      <c r="D159" s="46"/>
      <c r="E159" s="46"/>
      <c r="F159" s="47"/>
      <c r="G159" s="45">
        <v>1</v>
      </c>
      <c r="H159" s="46"/>
      <c r="I159" s="46"/>
      <c r="J159" s="47"/>
      <c r="K159" s="45">
        <v>1</v>
      </c>
      <c r="L159" s="46"/>
      <c r="M159" s="46"/>
      <c r="N159" s="47"/>
      <c r="O159" s="45">
        <v>1</v>
      </c>
      <c r="P159" s="46"/>
      <c r="Q159" s="46"/>
      <c r="R159" s="47"/>
    </row>
    <row r="160" spans="1:18" ht="15.75" thickBot="1">
      <c r="A160" s="48">
        <v>12</v>
      </c>
      <c r="B160" s="48" t="s">
        <v>27</v>
      </c>
      <c r="C160" s="45">
        <v>1</v>
      </c>
      <c r="D160" s="46"/>
      <c r="E160" s="46"/>
      <c r="F160" s="47"/>
      <c r="G160" s="45"/>
      <c r="H160" s="46">
        <v>1</v>
      </c>
      <c r="I160" s="46"/>
      <c r="J160" s="47"/>
      <c r="K160" s="45"/>
      <c r="L160" s="46">
        <v>1</v>
      </c>
      <c r="M160" s="46"/>
      <c r="N160" s="47"/>
      <c r="O160" s="45">
        <v>1</v>
      </c>
      <c r="P160" s="46"/>
      <c r="Q160" s="46"/>
      <c r="R160" s="47"/>
    </row>
    <row r="161" spans="1:18" ht="15.75" thickBot="1">
      <c r="A161" s="48">
        <v>13</v>
      </c>
      <c r="B161" s="48" t="s">
        <v>27</v>
      </c>
      <c r="C161" s="45">
        <v>1</v>
      </c>
      <c r="D161" s="46"/>
      <c r="E161" s="46"/>
      <c r="F161" s="47"/>
      <c r="G161" s="45"/>
      <c r="H161" s="46">
        <v>1</v>
      </c>
      <c r="I161" s="46"/>
      <c r="J161" s="47"/>
      <c r="K161" s="45">
        <v>1</v>
      </c>
      <c r="L161" s="46"/>
      <c r="M161" s="46"/>
      <c r="N161" s="47"/>
      <c r="O161" s="45">
        <v>1</v>
      </c>
      <c r="P161" s="46"/>
      <c r="Q161" s="46"/>
      <c r="R161" s="47"/>
    </row>
    <row r="162" spans="1:18" ht="15.75" thickBot="1">
      <c r="A162" s="48">
        <v>14</v>
      </c>
      <c r="B162" s="48" t="s">
        <v>27</v>
      </c>
      <c r="C162" s="45">
        <v>1</v>
      </c>
      <c r="D162" s="46"/>
      <c r="E162" s="46"/>
      <c r="F162" s="47"/>
      <c r="G162" s="45">
        <v>1</v>
      </c>
      <c r="H162" s="46"/>
      <c r="I162" s="46"/>
      <c r="J162" s="47"/>
      <c r="K162" s="45">
        <v>1</v>
      </c>
      <c r="L162" s="46"/>
      <c r="M162" s="46"/>
      <c r="N162" s="47"/>
      <c r="O162" s="45">
        <v>1</v>
      </c>
      <c r="P162" s="46"/>
      <c r="Q162" s="46"/>
      <c r="R162" s="47"/>
    </row>
    <row r="163" spans="1:18" ht="15.75" thickBot="1">
      <c r="A163" s="48">
        <v>15</v>
      </c>
      <c r="B163" s="48" t="s">
        <v>27</v>
      </c>
      <c r="C163" s="45">
        <v>1</v>
      </c>
      <c r="D163" s="46"/>
      <c r="E163" s="46"/>
      <c r="F163" s="47"/>
      <c r="G163" s="45">
        <v>1</v>
      </c>
      <c r="H163" s="46"/>
      <c r="I163" s="46"/>
      <c r="J163" s="47"/>
      <c r="K163" s="45">
        <v>1</v>
      </c>
      <c r="L163" s="46"/>
      <c r="M163" s="46"/>
      <c r="N163" s="47"/>
      <c r="O163" s="45">
        <v>1</v>
      </c>
      <c r="P163" s="46"/>
      <c r="Q163" s="46"/>
      <c r="R163" s="47"/>
    </row>
    <row r="164" spans="1:18" ht="15.75" thickBot="1">
      <c r="A164" s="48">
        <v>16</v>
      </c>
      <c r="B164" s="48" t="s">
        <v>27</v>
      </c>
      <c r="C164" s="45">
        <v>1</v>
      </c>
      <c r="D164" s="46"/>
      <c r="E164" s="46"/>
      <c r="F164" s="47"/>
      <c r="G164" s="45">
        <v>1</v>
      </c>
      <c r="H164" s="46"/>
      <c r="I164" s="46"/>
      <c r="J164" s="47"/>
      <c r="K164" s="45">
        <v>1</v>
      </c>
      <c r="L164" s="46"/>
      <c r="M164" s="46"/>
      <c r="N164" s="47"/>
      <c r="O164" s="45">
        <v>1</v>
      </c>
      <c r="P164" s="46"/>
      <c r="Q164" s="46"/>
      <c r="R164" s="47"/>
    </row>
    <row r="165" spans="1:18" ht="15.75" thickBot="1">
      <c r="A165" s="48">
        <v>17</v>
      </c>
      <c r="B165" s="48" t="s">
        <v>27</v>
      </c>
      <c r="C165" s="45">
        <v>1</v>
      </c>
      <c r="D165" s="46"/>
      <c r="E165" s="46"/>
      <c r="F165" s="47"/>
      <c r="G165" s="45">
        <v>1</v>
      </c>
      <c r="H165" s="46"/>
      <c r="I165" s="46"/>
      <c r="J165" s="47"/>
      <c r="K165" s="45">
        <v>1</v>
      </c>
      <c r="L165" s="46"/>
      <c r="M165" s="46"/>
      <c r="N165" s="47"/>
      <c r="O165" s="45">
        <v>1</v>
      </c>
      <c r="P165" s="46"/>
      <c r="Q165" s="46"/>
      <c r="R165" s="47"/>
    </row>
    <row r="166" spans="1:18" ht="15.75" thickBot="1">
      <c r="A166" s="48">
        <v>18</v>
      </c>
      <c r="B166" s="48" t="s">
        <v>28</v>
      </c>
      <c r="C166" s="45">
        <v>1</v>
      </c>
      <c r="D166" s="46"/>
      <c r="E166" s="46"/>
      <c r="F166" s="47"/>
      <c r="G166" s="45">
        <v>1</v>
      </c>
      <c r="H166" s="46"/>
      <c r="I166" s="46"/>
      <c r="J166" s="47"/>
      <c r="K166" s="45">
        <v>1</v>
      </c>
      <c r="L166" s="46"/>
      <c r="M166" s="46"/>
      <c r="N166" s="47"/>
      <c r="O166" s="45">
        <v>1</v>
      </c>
      <c r="P166" s="46"/>
      <c r="Q166" s="46"/>
      <c r="R166" s="47"/>
    </row>
    <row r="167" spans="1:18" ht="15.75" thickBot="1">
      <c r="A167" s="48">
        <v>19</v>
      </c>
      <c r="B167" s="48" t="s">
        <v>28</v>
      </c>
      <c r="C167" s="45">
        <v>1</v>
      </c>
      <c r="D167" s="46"/>
      <c r="E167" s="46"/>
      <c r="F167" s="47"/>
      <c r="G167" s="45">
        <v>1</v>
      </c>
      <c r="H167" s="46"/>
      <c r="I167" s="46"/>
      <c r="J167" s="47"/>
      <c r="K167" s="45">
        <v>1</v>
      </c>
      <c r="L167" s="46"/>
      <c r="M167" s="46"/>
      <c r="N167" s="47"/>
      <c r="O167" s="45">
        <v>1</v>
      </c>
      <c r="P167" s="46"/>
      <c r="Q167" s="46"/>
      <c r="R167" s="47"/>
    </row>
    <row r="168" spans="1:18" ht="15.75" thickBot="1">
      <c r="A168" s="48">
        <v>20</v>
      </c>
      <c r="B168" s="48" t="s">
        <v>28</v>
      </c>
      <c r="C168" s="45">
        <v>1</v>
      </c>
      <c r="D168" s="46"/>
      <c r="E168" s="46"/>
      <c r="F168" s="47"/>
      <c r="G168" s="45"/>
      <c r="H168" s="46">
        <v>1</v>
      </c>
      <c r="I168" s="46"/>
      <c r="J168" s="47"/>
      <c r="K168" s="45">
        <v>1</v>
      </c>
      <c r="L168" s="46"/>
      <c r="M168" s="46"/>
      <c r="N168" s="47"/>
      <c r="O168" s="45">
        <v>1</v>
      </c>
      <c r="P168" s="46"/>
      <c r="Q168" s="46"/>
      <c r="R168" s="47"/>
    </row>
    <row r="169" spans="1:18" ht="15.75" thickBot="1">
      <c r="A169" s="48">
        <v>21</v>
      </c>
      <c r="B169" s="48" t="s">
        <v>28</v>
      </c>
      <c r="C169" s="45">
        <v>1</v>
      </c>
      <c r="D169" s="46"/>
      <c r="E169" s="46"/>
      <c r="F169" s="47"/>
      <c r="G169" s="45">
        <v>1</v>
      </c>
      <c r="H169" s="46"/>
      <c r="I169" s="46"/>
      <c r="J169" s="47"/>
      <c r="K169" s="45">
        <v>1</v>
      </c>
      <c r="L169" s="46"/>
      <c r="M169" s="46"/>
      <c r="N169" s="47"/>
      <c r="O169" s="45">
        <v>1</v>
      </c>
      <c r="P169" s="46"/>
      <c r="Q169" s="46"/>
      <c r="R169" s="47"/>
    </row>
    <row r="170" spans="1:18" ht="15.75" thickBot="1">
      <c r="A170" s="48">
        <v>22</v>
      </c>
      <c r="B170" s="48" t="s">
        <v>28</v>
      </c>
      <c r="C170" s="45">
        <v>1</v>
      </c>
      <c r="D170" s="46"/>
      <c r="E170" s="46"/>
      <c r="F170" s="47"/>
      <c r="G170" s="45">
        <v>1</v>
      </c>
      <c r="H170" s="46"/>
      <c r="I170" s="46"/>
      <c r="J170" s="47"/>
      <c r="K170" s="45">
        <v>1</v>
      </c>
      <c r="L170" s="46"/>
      <c r="M170" s="46"/>
      <c r="N170" s="47"/>
      <c r="O170" s="45">
        <v>1</v>
      </c>
      <c r="P170" s="46"/>
      <c r="Q170" s="46"/>
      <c r="R170" s="47"/>
    </row>
    <row r="171" spans="1:18" ht="15.75" thickBot="1">
      <c r="A171" s="48">
        <v>23</v>
      </c>
      <c r="B171" s="49" t="s">
        <v>28</v>
      </c>
      <c r="C171" s="45">
        <v>1</v>
      </c>
      <c r="D171" s="46"/>
      <c r="E171" s="46"/>
      <c r="F171" s="47"/>
      <c r="G171" s="45"/>
      <c r="H171" s="46">
        <v>1</v>
      </c>
      <c r="I171" s="46"/>
      <c r="J171" s="47"/>
      <c r="K171" s="45">
        <v>1</v>
      </c>
      <c r="L171" s="46"/>
      <c r="M171" s="46"/>
      <c r="N171" s="47"/>
      <c r="O171" s="45">
        <v>1</v>
      </c>
      <c r="P171" s="46"/>
      <c r="Q171" s="46"/>
      <c r="R171" s="47"/>
    </row>
    <row r="172" spans="1:18" ht="15.75" thickBot="1">
      <c r="A172" s="48">
        <v>24</v>
      </c>
      <c r="B172" s="49" t="s">
        <v>28</v>
      </c>
      <c r="C172" s="45">
        <v>1</v>
      </c>
      <c r="D172" s="46"/>
      <c r="E172" s="46"/>
      <c r="F172" s="47"/>
      <c r="G172" s="45">
        <v>1</v>
      </c>
      <c r="H172" s="46"/>
      <c r="I172" s="46"/>
      <c r="J172" s="47"/>
      <c r="K172" s="45">
        <v>1</v>
      </c>
      <c r="L172" s="46"/>
      <c r="M172" s="46"/>
      <c r="N172" s="47"/>
      <c r="O172" s="45">
        <v>1</v>
      </c>
      <c r="P172" s="46"/>
      <c r="Q172" s="46"/>
      <c r="R172" s="47"/>
    </row>
    <row r="173" spans="1:18" ht="15.75" thickBot="1">
      <c r="A173" s="48">
        <v>25</v>
      </c>
      <c r="B173" s="49" t="s">
        <v>28</v>
      </c>
      <c r="C173" s="45">
        <v>1</v>
      </c>
      <c r="D173" s="46"/>
      <c r="E173" s="46"/>
      <c r="F173" s="47"/>
      <c r="G173" s="45">
        <v>1</v>
      </c>
      <c r="H173" s="46"/>
      <c r="I173" s="46"/>
      <c r="J173" s="47"/>
      <c r="K173" s="45">
        <v>1</v>
      </c>
      <c r="L173" s="46"/>
      <c r="M173" s="46"/>
      <c r="N173" s="47"/>
      <c r="O173" s="45">
        <v>1</v>
      </c>
      <c r="P173" s="46"/>
      <c r="Q173" s="46"/>
      <c r="R173" s="47"/>
    </row>
    <row r="174" spans="1:18" ht="15.75" thickBot="1">
      <c r="A174" s="48">
        <v>26</v>
      </c>
      <c r="B174" s="49" t="s">
        <v>28</v>
      </c>
      <c r="C174" s="45">
        <v>1</v>
      </c>
      <c r="D174" s="46"/>
      <c r="E174" s="46"/>
      <c r="F174" s="47"/>
      <c r="G174" s="45">
        <v>1</v>
      </c>
      <c r="H174" s="46"/>
      <c r="I174" s="46"/>
      <c r="J174" s="47"/>
      <c r="K174" s="45">
        <v>1</v>
      </c>
      <c r="L174" s="46"/>
      <c r="M174" s="46"/>
      <c r="N174" s="47"/>
      <c r="O174" s="45">
        <v>1</v>
      </c>
      <c r="P174" s="46"/>
      <c r="Q174" s="46"/>
      <c r="R174" s="47"/>
    </row>
    <row r="175" spans="1:18" ht="15.75" thickBot="1">
      <c r="A175" s="48">
        <v>27</v>
      </c>
      <c r="B175" s="49" t="s">
        <v>28</v>
      </c>
      <c r="C175" s="45">
        <v>1</v>
      </c>
      <c r="D175" s="46"/>
      <c r="E175" s="46"/>
      <c r="F175" s="47"/>
      <c r="G175" s="45">
        <v>1</v>
      </c>
      <c r="H175" s="46"/>
      <c r="I175" s="46"/>
      <c r="J175" s="47"/>
      <c r="K175" s="45">
        <v>1</v>
      </c>
      <c r="L175" s="46"/>
      <c r="M175" s="46"/>
      <c r="N175" s="47"/>
      <c r="O175" s="45">
        <v>1</v>
      </c>
      <c r="P175" s="46"/>
      <c r="Q175" s="46"/>
      <c r="R175" s="47"/>
    </row>
    <row r="176" spans="1:18" ht="15.75" thickBot="1">
      <c r="A176" s="48">
        <v>28</v>
      </c>
      <c r="B176" s="49" t="s">
        <v>28</v>
      </c>
      <c r="C176" s="45">
        <v>1</v>
      </c>
      <c r="D176" s="46"/>
      <c r="E176" s="46"/>
      <c r="F176" s="47"/>
      <c r="G176" s="45">
        <v>1</v>
      </c>
      <c r="H176" s="46"/>
      <c r="I176" s="46"/>
      <c r="J176" s="47"/>
      <c r="K176" s="45">
        <v>1</v>
      </c>
      <c r="L176" s="46"/>
      <c r="M176" s="46"/>
      <c r="N176" s="47"/>
      <c r="O176" s="45">
        <v>1</v>
      </c>
      <c r="P176" s="46"/>
      <c r="Q176" s="46"/>
      <c r="R176" s="47"/>
    </row>
    <row r="177" spans="1:18" ht="15.75" thickBot="1">
      <c r="A177" s="48">
        <v>29</v>
      </c>
      <c r="B177" s="49" t="s">
        <v>28</v>
      </c>
      <c r="C177" s="45">
        <v>1</v>
      </c>
      <c r="D177" s="46"/>
      <c r="E177" s="46"/>
      <c r="F177" s="47"/>
      <c r="G177" s="45">
        <v>1</v>
      </c>
      <c r="H177" s="46"/>
      <c r="I177" s="46"/>
      <c r="J177" s="47"/>
      <c r="K177" s="45">
        <v>1</v>
      </c>
      <c r="L177" s="46"/>
      <c r="M177" s="46"/>
      <c r="N177" s="47"/>
      <c r="O177" s="45">
        <v>1</v>
      </c>
      <c r="P177" s="46"/>
      <c r="Q177" s="46"/>
      <c r="R177" s="47"/>
    </row>
    <row r="178" spans="1:18" ht="15.75" thickBot="1">
      <c r="A178" s="48">
        <v>30</v>
      </c>
      <c r="B178" s="49" t="s">
        <v>28</v>
      </c>
      <c r="C178" s="45">
        <v>1</v>
      </c>
      <c r="D178" s="46"/>
      <c r="E178" s="46"/>
      <c r="F178" s="47"/>
      <c r="G178" s="45">
        <v>1</v>
      </c>
      <c r="H178" s="46"/>
      <c r="I178" s="46"/>
      <c r="J178" s="47"/>
      <c r="K178" s="45">
        <v>1</v>
      </c>
      <c r="L178" s="46"/>
      <c r="M178" s="46"/>
      <c r="N178" s="47"/>
      <c r="O178" s="45">
        <v>1</v>
      </c>
      <c r="P178" s="46"/>
      <c r="Q178" s="46"/>
      <c r="R178" s="47"/>
    </row>
    <row r="179" spans="1:18" ht="15.75" thickBot="1">
      <c r="A179" s="48">
        <v>31</v>
      </c>
      <c r="B179" s="49" t="s">
        <v>28</v>
      </c>
      <c r="C179" s="45">
        <v>1</v>
      </c>
      <c r="D179" s="46"/>
      <c r="E179" s="46"/>
      <c r="F179" s="47"/>
      <c r="G179" s="45"/>
      <c r="H179" s="46">
        <v>1</v>
      </c>
      <c r="I179" s="46"/>
      <c r="J179" s="47"/>
      <c r="K179" s="45">
        <v>1</v>
      </c>
      <c r="L179" s="46"/>
      <c r="M179" s="46"/>
      <c r="N179" s="47"/>
      <c r="O179" s="45">
        <v>1</v>
      </c>
      <c r="P179" s="46"/>
      <c r="Q179" s="46"/>
      <c r="R179" s="47"/>
    </row>
    <row r="180" spans="1:18" ht="15.75" thickBot="1">
      <c r="A180" s="48">
        <v>32</v>
      </c>
      <c r="B180" s="49" t="s">
        <v>28</v>
      </c>
      <c r="C180" s="45">
        <v>1</v>
      </c>
      <c r="D180" s="46"/>
      <c r="E180" s="46"/>
      <c r="F180" s="47"/>
      <c r="G180" s="45">
        <v>1</v>
      </c>
      <c r="H180" s="46"/>
      <c r="I180" s="46"/>
      <c r="J180" s="47"/>
      <c r="K180" s="45">
        <v>1</v>
      </c>
      <c r="L180" s="46"/>
      <c r="M180" s="46"/>
      <c r="N180" s="47"/>
      <c r="O180" s="45">
        <v>1</v>
      </c>
      <c r="P180" s="46"/>
      <c r="Q180" s="46"/>
      <c r="R180" s="47"/>
    </row>
    <row r="181" spans="1:18" ht="15.75" thickBot="1">
      <c r="A181" s="48">
        <v>33</v>
      </c>
      <c r="B181" s="49" t="s">
        <v>28</v>
      </c>
      <c r="C181" s="45">
        <v>1</v>
      </c>
      <c r="D181" s="46"/>
      <c r="E181" s="46"/>
      <c r="F181" s="47"/>
      <c r="G181" s="45">
        <v>1</v>
      </c>
      <c r="H181" s="46"/>
      <c r="I181" s="46"/>
      <c r="J181" s="47"/>
      <c r="K181" s="45">
        <v>1</v>
      </c>
      <c r="L181" s="46"/>
      <c r="M181" s="46"/>
      <c r="N181" s="47"/>
      <c r="O181" s="45">
        <v>1</v>
      </c>
      <c r="P181" s="46"/>
      <c r="Q181" s="46"/>
      <c r="R181" s="47"/>
    </row>
    <row r="182" spans="1:18" ht="15.75" thickBot="1">
      <c r="A182" s="48">
        <v>34</v>
      </c>
      <c r="B182" s="49" t="s">
        <v>27</v>
      </c>
      <c r="C182" s="45">
        <v>1</v>
      </c>
      <c r="D182" s="46"/>
      <c r="E182" s="46"/>
      <c r="F182" s="47"/>
      <c r="G182" s="45">
        <v>1</v>
      </c>
      <c r="H182" s="46"/>
      <c r="I182" s="46"/>
      <c r="J182" s="47"/>
      <c r="K182" s="45">
        <v>1</v>
      </c>
      <c r="L182" s="46"/>
      <c r="M182" s="46"/>
      <c r="N182" s="47"/>
      <c r="O182" s="45">
        <v>1</v>
      </c>
      <c r="P182" s="46"/>
      <c r="Q182" s="46"/>
      <c r="R182" s="47"/>
    </row>
    <row r="183" spans="1:18" ht="15.75" thickBot="1">
      <c r="A183" s="48">
        <v>35</v>
      </c>
      <c r="B183" s="49" t="s">
        <v>27</v>
      </c>
      <c r="C183" s="45">
        <v>1</v>
      </c>
      <c r="D183" s="46"/>
      <c r="E183" s="46"/>
      <c r="F183" s="47"/>
      <c r="G183" s="45">
        <v>1</v>
      </c>
      <c r="H183" s="46"/>
      <c r="I183" s="46"/>
      <c r="J183" s="47"/>
      <c r="K183" s="45">
        <v>1</v>
      </c>
      <c r="L183" s="46"/>
      <c r="M183" s="46"/>
      <c r="N183" s="47"/>
      <c r="O183" s="45">
        <v>1</v>
      </c>
      <c r="P183" s="46"/>
      <c r="Q183" s="46"/>
      <c r="R183" s="47"/>
    </row>
    <row r="184" spans="1:18" ht="15.75" thickBot="1">
      <c r="A184" s="48">
        <v>36</v>
      </c>
      <c r="B184" s="49" t="s">
        <v>27</v>
      </c>
      <c r="C184" s="45">
        <v>1</v>
      </c>
      <c r="D184" s="46"/>
      <c r="E184" s="46"/>
      <c r="F184" s="47"/>
      <c r="G184" s="45">
        <v>1</v>
      </c>
      <c r="H184" s="46"/>
      <c r="I184" s="46"/>
      <c r="J184" s="47"/>
      <c r="K184" s="45">
        <v>1</v>
      </c>
      <c r="L184" s="46"/>
      <c r="M184" s="46"/>
      <c r="N184" s="47"/>
      <c r="O184" s="45">
        <v>1</v>
      </c>
      <c r="P184" s="46"/>
      <c r="Q184" s="46"/>
      <c r="R184" s="47"/>
    </row>
    <row r="185" spans="1:18" ht="15.75" thickBot="1">
      <c r="A185" s="48">
        <v>37</v>
      </c>
      <c r="B185" s="49" t="s">
        <v>27</v>
      </c>
      <c r="C185" s="45">
        <v>1</v>
      </c>
      <c r="D185" s="46"/>
      <c r="E185" s="46"/>
      <c r="F185" s="47"/>
      <c r="G185" s="45">
        <v>1</v>
      </c>
      <c r="H185" s="46"/>
      <c r="I185" s="46"/>
      <c r="J185" s="47"/>
      <c r="K185" s="45">
        <v>1</v>
      </c>
      <c r="L185" s="46"/>
      <c r="M185" s="46"/>
      <c r="N185" s="47"/>
      <c r="O185" s="45">
        <v>1</v>
      </c>
      <c r="P185" s="46"/>
      <c r="Q185" s="46"/>
      <c r="R185" s="47"/>
    </row>
    <row r="186" spans="1:18" ht="15.75" thickBot="1">
      <c r="A186" s="48">
        <v>38</v>
      </c>
      <c r="B186" s="49" t="s">
        <v>27</v>
      </c>
      <c r="C186" s="45">
        <v>1</v>
      </c>
      <c r="D186" s="46"/>
      <c r="E186" s="46"/>
      <c r="F186" s="47"/>
      <c r="G186" s="45">
        <v>1</v>
      </c>
      <c r="H186" s="46"/>
      <c r="I186" s="46"/>
      <c r="J186" s="47"/>
      <c r="K186" s="45">
        <v>1</v>
      </c>
      <c r="L186" s="46"/>
      <c r="M186" s="46"/>
      <c r="N186" s="47"/>
      <c r="O186" s="45">
        <v>1</v>
      </c>
      <c r="P186" s="46"/>
      <c r="Q186" s="46"/>
      <c r="R186" s="47"/>
    </row>
    <row r="187" spans="1:18" ht="15.75" thickBot="1">
      <c r="A187" s="48">
        <v>39</v>
      </c>
      <c r="B187" s="49" t="s">
        <v>27</v>
      </c>
      <c r="C187" s="45">
        <v>1</v>
      </c>
      <c r="D187" s="46"/>
      <c r="E187" s="46"/>
      <c r="F187" s="47"/>
      <c r="G187" s="45">
        <v>1</v>
      </c>
      <c r="H187" s="46"/>
      <c r="I187" s="46"/>
      <c r="J187" s="47"/>
      <c r="K187" s="45">
        <v>1</v>
      </c>
      <c r="L187" s="46"/>
      <c r="M187" s="46"/>
      <c r="N187" s="47"/>
      <c r="O187" s="45">
        <v>1</v>
      </c>
      <c r="P187" s="46"/>
      <c r="Q187" s="46"/>
      <c r="R187" s="47"/>
    </row>
    <row r="188" spans="1:18" ht="15.75" thickBot="1">
      <c r="A188" s="48">
        <v>40</v>
      </c>
      <c r="B188" s="49" t="s">
        <v>27</v>
      </c>
      <c r="C188" s="45">
        <v>1</v>
      </c>
      <c r="D188" s="46"/>
      <c r="E188" s="46"/>
      <c r="F188" s="47"/>
      <c r="G188" s="45">
        <v>1</v>
      </c>
      <c r="H188" s="46"/>
      <c r="I188" s="46"/>
      <c r="J188" s="47"/>
      <c r="K188" s="45">
        <v>1</v>
      </c>
      <c r="L188" s="46"/>
      <c r="M188" s="46"/>
      <c r="N188" s="47"/>
      <c r="O188" s="45">
        <v>1</v>
      </c>
      <c r="P188" s="46"/>
      <c r="Q188" s="46"/>
      <c r="R188" s="47"/>
    </row>
    <row r="189" spans="1:18" ht="15.75" thickBot="1">
      <c r="A189" s="48">
        <v>41</v>
      </c>
      <c r="B189" s="49" t="s">
        <v>27</v>
      </c>
      <c r="C189" s="45">
        <v>1</v>
      </c>
      <c r="D189" s="46"/>
      <c r="E189" s="46"/>
      <c r="F189" s="47"/>
      <c r="G189" s="45"/>
      <c r="H189" s="46">
        <v>1</v>
      </c>
      <c r="I189" s="46"/>
      <c r="J189" s="47"/>
      <c r="K189" s="45">
        <v>1</v>
      </c>
      <c r="L189" s="46"/>
      <c r="M189" s="46"/>
      <c r="N189" s="47"/>
      <c r="O189" s="45">
        <v>1</v>
      </c>
      <c r="P189" s="46"/>
      <c r="Q189" s="46"/>
      <c r="R189" s="47"/>
    </row>
    <row r="190" spans="1:18" ht="15.75" thickBot="1">
      <c r="A190" s="48">
        <v>42</v>
      </c>
      <c r="B190" s="49" t="s">
        <v>27</v>
      </c>
      <c r="C190" s="45">
        <v>1</v>
      </c>
      <c r="D190" s="46"/>
      <c r="E190" s="46"/>
      <c r="F190" s="47"/>
      <c r="G190" s="45">
        <v>1</v>
      </c>
      <c r="H190" s="46"/>
      <c r="I190" s="46"/>
      <c r="J190" s="47"/>
      <c r="K190" s="45">
        <v>1</v>
      </c>
      <c r="L190" s="46"/>
      <c r="M190" s="46"/>
      <c r="N190" s="47"/>
      <c r="O190" s="45">
        <v>1</v>
      </c>
      <c r="P190" s="46"/>
      <c r="Q190" s="46"/>
      <c r="R190" s="47"/>
    </row>
    <row r="191" spans="1:18" ht="15.75" thickBot="1">
      <c r="A191" s="48">
        <v>43</v>
      </c>
      <c r="B191" s="49" t="s">
        <v>27</v>
      </c>
      <c r="C191" s="45">
        <v>1</v>
      </c>
      <c r="D191" s="46"/>
      <c r="E191" s="46"/>
      <c r="F191" s="47"/>
      <c r="G191" s="45">
        <v>1</v>
      </c>
      <c r="H191" s="46"/>
      <c r="I191" s="46"/>
      <c r="J191" s="47"/>
      <c r="K191" s="45">
        <v>1</v>
      </c>
      <c r="L191" s="46"/>
      <c r="M191" s="46"/>
      <c r="N191" s="47"/>
      <c r="O191" s="45">
        <v>1</v>
      </c>
      <c r="P191" s="46"/>
      <c r="Q191" s="46"/>
      <c r="R191" s="47"/>
    </row>
    <row r="192" spans="1:18" ht="15.75" thickBot="1">
      <c r="A192" s="48">
        <v>44</v>
      </c>
      <c r="B192" s="49" t="s">
        <v>27</v>
      </c>
      <c r="C192" s="45">
        <v>1</v>
      </c>
      <c r="D192" s="46"/>
      <c r="E192" s="46"/>
      <c r="F192" s="47"/>
      <c r="G192" s="45">
        <v>1</v>
      </c>
      <c r="H192" s="46"/>
      <c r="I192" s="46"/>
      <c r="J192" s="47"/>
      <c r="K192" s="45">
        <v>1</v>
      </c>
      <c r="L192" s="46"/>
      <c r="M192" s="46"/>
      <c r="N192" s="47"/>
      <c r="O192" s="45">
        <v>1</v>
      </c>
      <c r="P192" s="46"/>
      <c r="Q192" s="46"/>
      <c r="R192" s="47"/>
    </row>
    <row r="193" spans="1:18" ht="15.75" thickBot="1">
      <c r="A193" s="48">
        <v>45</v>
      </c>
      <c r="B193" s="49" t="s">
        <v>27</v>
      </c>
      <c r="C193" s="45">
        <v>1</v>
      </c>
      <c r="D193" s="46"/>
      <c r="E193" s="46"/>
      <c r="F193" s="47"/>
      <c r="G193" s="45">
        <v>1</v>
      </c>
      <c r="H193" s="46"/>
      <c r="I193" s="46"/>
      <c r="J193" s="47"/>
      <c r="K193" s="45">
        <v>1</v>
      </c>
      <c r="L193" s="46"/>
      <c r="M193" s="46"/>
      <c r="N193" s="47"/>
      <c r="O193" s="45">
        <v>1</v>
      </c>
      <c r="P193" s="46"/>
      <c r="Q193" s="46"/>
      <c r="R193" s="47"/>
    </row>
    <row r="194" spans="1:18" ht="15.75" thickBot="1">
      <c r="A194" s="48">
        <v>46</v>
      </c>
      <c r="B194" s="49" t="s">
        <v>27</v>
      </c>
      <c r="C194" s="45">
        <v>1</v>
      </c>
      <c r="D194" s="46"/>
      <c r="E194" s="46"/>
      <c r="F194" s="47"/>
      <c r="G194" s="45">
        <v>1</v>
      </c>
      <c r="H194" s="46"/>
      <c r="I194" s="46"/>
      <c r="J194" s="47"/>
      <c r="K194" s="45">
        <v>1</v>
      </c>
      <c r="L194" s="46"/>
      <c r="M194" s="46"/>
      <c r="N194" s="47"/>
      <c r="O194" s="45">
        <v>1</v>
      </c>
      <c r="P194" s="46"/>
      <c r="Q194" s="46"/>
      <c r="R194" s="47"/>
    </row>
    <row r="195" spans="1:18" ht="15.75" thickBot="1">
      <c r="A195" s="48">
        <v>47</v>
      </c>
      <c r="B195" s="49" t="s">
        <v>27</v>
      </c>
      <c r="C195" s="45">
        <v>1</v>
      </c>
      <c r="D195" s="46"/>
      <c r="E195" s="46"/>
      <c r="F195" s="47"/>
      <c r="G195" s="45">
        <v>1</v>
      </c>
      <c r="H195" s="46"/>
      <c r="I195" s="46"/>
      <c r="J195" s="47"/>
      <c r="K195" s="45">
        <v>1</v>
      </c>
      <c r="L195" s="46"/>
      <c r="M195" s="46"/>
      <c r="N195" s="47"/>
      <c r="O195" s="45">
        <v>1</v>
      </c>
      <c r="P195" s="46"/>
      <c r="Q195" s="46"/>
      <c r="R195" s="47"/>
    </row>
    <row r="196" spans="1:18" ht="15.75" thickBot="1">
      <c r="A196" s="48">
        <v>48</v>
      </c>
      <c r="B196" s="49" t="s">
        <v>29</v>
      </c>
      <c r="C196" s="45">
        <v>1</v>
      </c>
      <c r="D196" s="46"/>
      <c r="E196" s="46"/>
      <c r="F196" s="47"/>
      <c r="G196" s="45"/>
      <c r="H196" s="46">
        <v>1</v>
      </c>
      <c r="I196" s="46"/>
      <c r="J196" s="47"/>
      <c r="K196" s="45">
        <v>1</v>
      </c>
      <c r="L196" s="46"/>
      <c r="M196" s="46"/>
      <c r="N196" s="47"/>
      <c r="O196" s="45">
        <v>1</v>
      </c>
      <c r="P196" s="46"/>
      <c r="Q196" s="46"/>
      <c r="R196" s="47"/>
    </row>
    <row r="197" spans="1:18" ht="15.75" thickBot="1">
      <c r="A197" s="48">
        <v>49</v>
      </c>
      <c r="B197" s="49" t="s">
        <v>28</v>
      </c>
      <c r="C197" s="45">
        <v>1</v>
      </c>
      <c r="D197" s="46"/>
      <c r="E197" s="46"/>
      <c r="F197" s="47"/>
      <c r="G197" s="45">
        <v>1</v>
      </c>
      <c r="H197" s="46"/>
      <c r="I197" s="46"/>
      <c r="J197" s="47"/>
      <c r="K197" s="45"/>
      <c r="L197" s="46">
        <v>1</v>
      </c>
      <c r="M197" s="46"/>
      <c r="N197" s="47"/>
      <c r="O197" s="45"/>
      <c r="P197" s="46">
        <v>1</v>
      </c>
      <c r="Q197" s="46"/>
      <c r="R197" s="47"/>
    </row>
    <row r="198" spans="1:18" ht="15.75" thickBot="1">
      <c r="A198" s="48">
        <v>50</v>
      </c>
      <c r="B198" s="49" t="s">
        <v>27</v>
      </c>
      <c r="C198" s="45"/>
      <c r="D198" s="46">
        <v>1</v>
      </c>
      <c r="E198" s="46"/>
      <c r="F198" s="47"/>
      <c r="G198" s="45">
        <v>1</v>
      </c>
      <c r="H198" s="46"/>
      <c r="I198" s="46"/>
      <c r="J198" s="47"/>
      <c r="K198" s="45"/>
      <c r="L198" s="46">
        <v>1</v>
      </c>
      <c r="M198" s="46"/>
      <c r="N198" s="47"/>
      <c r="O198" s="45">
        <v>1</v>
      </c>
      <c r="P198" s="46"/>
      <c r="Q198" s="46"/>
      <c r="R198" s="47"/>
    </row>
    <row r="199" spans="1:18" ht="15.75" thickBot="1">
      <c r="A199" s="48">
        <v>51</v>
      </c>
      <c r="B199" s="49" t="s">
        <v>27</v>
      </c>
      <c r="C199" s="45">
        <v>1</v>
      </c>
      <c r="D199" s="46"/>
      <c r="E199" s="46"/>
      <c r="F199" s="47"/>
      <c r="G199" s="45">
        <v>1</v>
      </c>
      <c r="H199" s="46"/>
      <c r="I199" s="46"/>
      <c r="J199" s="47"/>
      <c r="K199" s="45">
        <v>1</v>
      </c>
      <c r="L199" s="46"/>
      <c r="M199" s="46"/>
      <c r="N199" s="47"/>
      <c r="O199" s="45">
        <v>1</v>
      </c>
      <c r="P199" s="46"/>
      <c r="Q199" s="46"/>
      <c r="R199" s="47"/>
    </row>
    <row r="200" spans="1:18" ht="15.75" thickBot="1">
      <c r="A200" s="48">
        <v>52</v>
      </c>
      <c r="B200" s="49" t="s">
        <v>27</v>
      </c>
      <c r="C200" s="45">
        <v>1</v>
      </c>
      <c r="D200" s="46"/>
      <c r="E200" s="46"/>
      <c r="F200" s="47"/>
      <c r="G200" s="45">
        <v>1</v>
      </c>
      <c r="H200" s="46"/>
      <c r="I200" s="46"/>
      <c r="J200" s="47"/>
      <c r="K200" s="45">
        <v>1</v>
      </c>
      <c r="L200" s="46"/>
      <c r="M200" s="46"/>
      <c r="N200" s="47"/>
      <c r="O200" s="45">
        <v>1</v>
      </c>
      <c r="P200" s="46"/>
      <c r="Q200" s="46"/>
      <c r="R200" s="47"/>
    </row>
    <row r="201" spans="1:18" ht="15.75" thickBot="1">
      <c r="A201" s="48">
        <v>53</v>
      </c>
      <c r="B201" s="49" t="s">
        <v>27</v>
      </c>
      <c r="C201" s="45">
        <v>1</v>
      </c>
      <c r="D201" s="46"/>
      <c r="E201" s="46"/>
      <c r="F201" s="47"/>
      <c r="G201" s="45">
        <v>1</v>
      </c>
      <c r="H201" s="46"/>
      <c r="I201" s="46"/>
      <c r="J201" s="47"/>
      <c r="K201" s="45">
        <v>1</v>
      </c>
      <c r="L201" s="46"/>
      <c r="M201" s="46"/>
      <c r="N201" s="47"/>
      <c r="O201" s="45">
        <v>1</v>
      </c>
      <c r="P201" s="46"/>
      <c r="Q201" s="46"/>
      <c r="R201" s="47"/>
    </row>
    <row r="202" spans="1:18" ht="15.75" thickBot="1">
      <c r="A202" s="48">
        <v>54</v>
      </c>
      <c r="B202" s="49" t="s">
        <v>27</v>
      </c>
      <c r="C202" s="45">
        <v>1</v>
      </c>
      <c r="D202" s="46"/>
      <c r="E202" s="46"/>
      <c r="F202" s="47"/>
      <c r="G202" s="45"/>
      <c r="H202" s="46">
        <v>1</v>
      </c>
      <c r="I202" s="46"/>
      <c r="J202" s="47"/>
      <c r="K202" s="45">
        <v>1</v>
      </c>
      <c r="L202" s="46"/>
      <c r="M202" s="46"/>
      <c r="N202" s="47"/>
      <c r="O202" s="45">
        <v>1</v>
      </c>
      <c r="P202" s="46"/>
      <c r="Q202" s="46"/>
      <c r="R202" s="47"/>
    </row>
    <row r="203" spans="1:18" ht="15.75" thickBot="1">
      <c r="A203" s="48">
        <v>55</v>
      </c>
      <c r="B203" s="49" t="s">
        <v>28</v>
      </c>
      <c r="C203" s="45">
        <v>1</v>
      </c>
      <c r="D203" s="46"/>
      <c r="E203" s="46"/>
      <c r="F203" s="47"/>
      <c r="G203" s="45">
        <v>1</v>
      </c>
      <c r="H203" s="46"/>
      <c r="I203" s="46"/>
      <c r="J203" s="47"/>
      <c r="K203" s="45">
        <v>1</v>
      </c>
      <c r="L203" s="46"/>
      <c r="M203" s="46"/>
      <c r="N203" s="47"/>
      <c r="O203" s="45">
        <v>1</v>
      </c>
      <c r="P203" s="46"/>
      <c r="Q203" s="46"/>
      <c r="R203" s="47"/>
    </row>
    <row r="204" spans="1:18" ht="15.75" thickBot="1">
      <c r="A204" s="48">
        <v>56</v>
      </c>
      <c r="B204" s="49" t="s">
        <v>28</v>
      </c>
      <c r="C204" s="45">
        <v>1</v>
      </c>
      <c r="D204" s="46"/>
      <c r="E204" s="46"/>
      <c r="F204" s="47"/>
      <c r="G204" s="45">
        <v>1</v>
      </c>
      <c r="H204" s="46"/>
      <c r="I204" s="46"/>
      <c r="J204" s="47"/>
      <c r="K204" s="45">
        <v>1</v>
      </c>
      <c r="L204" s="46"/>
      <c r="M204" s="46"/>
      <c r="N204" s="47"/>
      <c r="O204" s="45">
        <v>1</v>
      </c>
      <c r="P204" s="46"/>
      <c r="Q204" s="46"/>
      <c r="R204" s="47"/>
    </row>
    <row r="205" spans="1:18" ht="15.75" thickBot="1">
      <c r="A205" s="48">
        <v>57</v>
      </c>
      <c r="B205" s="49" t="s">
        <v>28</v>
      </c>
      <c r="C205" s="114">
        <v>1</v>
      </c>
      <c r="D205" s="115"/>
      <c r="E205" s="115"/>
      <c r="F205" s="116"/>
      <c r="G205" s="114">
        <v>1</v>
      </c>
      <c r="H205" s="115"/>
      <c r="I205" s="115"/>
      <c r="J205" s="116"/>
      <c r="K205" s="114">
        <v>1</v>
      </c>
      <c r="L205" s="115"/>
      <c r="M205" s="115"/>
      <c r="N205" s="116"/>
      <c r="O205" s="114">
        <v>1</v>
      </c>
      <c r="P205" s="115"/>
      <c r="Q205" s="115"/>
      <c r="R205" s="116"/>
    </row>
    <row r="206" spans="1:18" ht="15.75" thickBot="1">
      <c r="A206" s="48">
        <v>58</v>
      </c>
      <c r="B206" s="49" t="s">
        <v>28</v>
      </c>
      <c r="C206" s="114">
        <v>1</v>
      </c>
      <c r="D206" s="115"/>
      <c r="E206" s="115"/>
      <c r="F206" s="116"/>
      <c r="G206" s="114">
        <v>1</v>
      </c>
      <c r="H206" s="115"/>
      <c r="I206" s="115"/>
      <c r="J206" s="116"/>
      <c r="K206" s="114">
        <v>1</v>
      </c>
      <c r="L206" s="115"/>
      <c r="M206" s="115"/>
      <c r="N206" s="116"/>
      <c r="O206" s="114"/>
      <c r="P206" s="115">
        <v>1</v>
      </c>
      <c r="Q206" s="115"/>
      <c r="R206" s="116"/>
    </row>
    <row r="207" spans="1:18" ht="15.75" thickBot="1">
      <c r="A207" s="48">
        <v>59</v>
      </c>
      <c r="B207" s="49" t="s">
        <v>28</v>
      </c>
      <c r="C207" s="114">
        <v>1</v>
      </c>
      <c r="D207" s="115"/>
      <c r="E207" s="115"/>
      <c r="F207" s="116"/>
      <c r="G207" s="114">
        <v>1</v>
      </c>
      <c r="H207" s="115"/>
      <c r="I207" s="115"/>
      <c r="J207" s="116"/>
      <c r="K207" s="114">
        <v>1</v>
      </c>
      <c r="L207" s="115"/>
      <c r="M207" s="115"/>
      <c r="N207" s="116"/>
      <c r="O207" s="114">
        <v>1</v>
      </c>
      <c r="P207" s="115"/>
      <c r="Q207" s="115"/>
      <c r="R207" s="116"/>
    </row>
    <row r="208" spans="1:18" ht="15.75" thickBot="1">
      <c r="A208" s="48">
        <v>60</v>
      </c>
      <c r="B208" s="49" t="s">
        <v>28</v>
      </c>
      <c r="C208" s="114">
        <v>1</v>
      </c>
      <c r="D208" s="115"/>
      <c r="E208" s="115"/>
      <c r="F208" s="116"/>
      <c r="G208" s="114">
        <v>1</v>
      </c>
      <c r="H208" s="115"/>
      <c r="I208" s="115"/>
      <c r="J208" s="116"/>
      <c r="K208" s="114">
        <v>1</v>
      </c>
      <c r="L208" s="115"/>
      <c r="M208" s="115"/>
      <c r="N208" s="116"/>
      <c r="O208" s="114">
        <v>1</v>
      </c>
      <c r="P208" s="115"/>
      <c r="Q208" s="115"/>
      <c r="R208" s="116"/>
    </row>
    <row r="209" spans="1:18" ht="15.75" thickBot="1">
      <c r="A209" s="48">
        <v>61</v>
      </c>
      <c r="B209" s="49" t="s">
        <v>28</v>
      </c>
      <c r="C209" s="114">
        <v>1</v>
      </c>
      <c r="D209" s="115"/>
      <c r="E209" s="115"/>
      <c r="F209" s="116"/>
      <c r="G209" s="114">
        <v>1</v>
      </c>
      <c r="H209" s="115"/>
      <c r="I209" s="115"/>
      <c r="J209" s="116"/>
      <c r="K209" s="114">
        <v>1</v>
      </c>
      <c r="L209" s="115"/>
      <c r="M209" s="115"/>
      <c r="N209" s="116"/>
      <c r="O209" s="114">
        <v>1</v>
      </c>
      <c r="P209" s="115"/>
      <c r="Q209" s="115"/>
      <c r="R209" s="116"/>
    </row>
    <row r="210" spans="1:18" ht="15.75" thickBot="1">
      <c r="A210" s="48">
        <v>62</v>
      </c>
      <c r="B210" s="49" t="s">
        <v>28</v>
      </c>
      <c r="C210" s="114">
        <v>1</v>
      </c>
      <c r="D210" s="115"/>
      <c r="E210" s="115"/>
      <c r="F210" s="116"/>
      <c r="G210" s="114"/>
      <c r="H210" s="115">
        <v>1</v>
      </c>
      <c r="I210" s="115"/>
      <c r="J210" s="116"/>
      <c r="K210" s="114"/>
      <c r="L210" s="115">
        <v>1</v>
      </c>
      <c r="M210" s="115"/>
      <c r="N210" s="116"/>
      <c r="O210" s="114">
        <v>1</v>
      </c>
      <c r="P210" s="115"/>
      <c r="Q210" s="115"/>
      <c r="R210" s="116"/>
    </row>
    <row r="211" spans="1:18" ht="15.75" thickBot="1">
      <c r="A211" s="48">
        <v>63</v>
      </c>
      <c r="B211" s="49" t="s">
        <v>28</v>
      </c>
      <c r="C211" s="114">
        <v>1</v>
      </c>
      <c r="D211" s="115"/>
      <c r="E211" s="115"/>
      <c r="F211" s="116"/>
      <c r="G211" s="114">
        <v>1</v>
      </c>
      <c r="H211" s="115"/>
      <c r="I211" s="115"/>
      <c r="J211" s="116"/>
      <c r="K211" s="114">
        <v>1</v>
      </c>
      <c r="L211" s="115"/>
      <c r="M211" s="115"/>
      <c r="N211" s="116"/>
      <c r="O211" s="114">
        <v>1</v>
      </c>
      <c r="P211" s="115"/>
      <c r="Q211" s="115"/>
      <c r="R211" s="116"/>
    </row>
    <row r="212" spans="1:18" ht="15.75" thickBot="1">
      <c r="A212" s="48">
        <v>64</v>
      </c>
      <c r="B212" s="49" t="s">
        <v>28</v>
      </c>
      <c r="C212" s="114">
        <v>1</v>
      </c>
      <c r="D212" s="115"/>
      <c r="E212" s="115"/>
      <c r="F212" s="116"/>
      <c r="G212" s="114">
        <v>1</v>
      </c>
      <c r="H212" s="115"/>
      <c r="I212" s="115"/>
      <c r="J212" s="116"/>
      <c r="K212" s="114">
        <v>1</v>
      </c>
      <c r="L212" s="115"/>
      <c r="M212" s="115"/>
      <c r="N212" s="116"/>
      <c r="O212" s="114">
        <v>1</v>
      </c>
      <c r="P212" s="115"/>
      <c r="Q212" s="115"/>
      <c r="R212" s="116"/>
    </row>
    <row r="213" spans="1:18" ht="15.75" thickBot="1">
      <c r="A213" s="48">
        <v>65</v>
      </c>
      <c r="B213" s="49" t="s">
        <v>28</v>
      </c>
      <c r="C213" s="114">
        <v>1</v>
      </c>
      <c r="D213" s="115"/>
      <c r="E213" s="115"/>
      <c r="F213" s="116"/>
      <c r="G213" s="114">
        <v>1</v>
      </c>
      <c r="H213" s="115"/>
      <c r="I213" s="115"/>
      <c r="J213" s="116"/>
      <c r="K213" s="114"/>
      <c r="L213" s="115">
        <v>1</v>
      </c>
      <c r="M213" s="115"/>
      <c r="N213" s="116"/>
      <c r="O213" s="114"/>
      <c r="P213" s="115">
        <v>1</v>
      </c>
      <c r="Q213" s="115"/>
      <c r="R213" s="116"/>
    </row>
    <row r="214" spans="1:18" ht="15.75" thickBot="1">
      <c r="A214" s="48">
        <v>66</v>
      </c>
      <c r="B214" s="49" t="s">
        <v>28</v>
      </c>
      <c r="C214" s="114">
        <v>1</v>
      </c>
      <c r="D214" s="115"/>
      <c r="E214" s="115"/>
      <c r="F214" s="116"/>
      <c r="G214" s="114">
        <v>1</v>
      </c>
      <c r="H214" s="115"/>
      <c r="I214" s="115"/>
      <c r="J214" s="116"/>
      <c r="K214" s="114">
        <v>1</v>
      </c>
      <c r="L214" s="115"/>
      <c r="M214" s="115"/>
      <c r="N214" s="116"/>
      <c r="O214" s="114">
        <v>1</v>
      </c>
      <c r="P214" s="115"/>
      <c r="Q214" s="115"/>
      <c r="R214" s="116"/>
    </row>
    <row r="215" spans="1:18" ht="15.75" thickBot="1">
      <c r="A215" s="353" t="s">
        <v>24</v>
      </c>
      <c r="B215" s="354"/>
      <c r="C215" s="88">
        <f>SUM(C149:C214)</f>
        <v>65</v>
      </c>
      <c r="D215" s="89">
        <f t="shared" ref="D215:R215" si="14">SUM(D149:D214)</f>
        <v>1</v>
      </c>
      <c r="E215" s="89">
        <f t="shared" si="14"/>
        <v>0</v>
      </c>
      <c r="F215" s="90">
        <f t="shared" si="14"/>
        <v>0</v>
      </c>
      <c r="G215" s="88">
        <f t="shared" si="14"/>
        <v>57</v>
      </c>
      <c r="H215" s="89">
        <f t="shared" si="14"/>
        <v>9</v>
      </c>
      <c r="I215" s="89">
        <f t="shared" si="14"/>
        <v>0</v>
      </c>
      <c r="J215" s="90">
        <f t="shared" si="14"/>
        <v>0</v>
      </c>
      <c r="K215" s="88">
        <f t="shared" si="14"/>
        <v>61</v>
      </c>
      <c r="L215" s="89">
        <f t="shared" si="14"/>
        <v>5</v>
      </c>
      <c r="M215" s="89">
        <f t="shared" si="14"/>
        <v>0</v>
      </c>
      <c r="N215" s="90">
        <f t="shared" si="14"/>
        <v>0</v>
      </c>
      <c r="O215" s="88">
        <f t="shared" si="14"/>
        <v>63</v>
      </c>
      <c r="P215" s="89">
        <f t="shared" si="14"/>
        <v>3</v>
      </c>
      <c r="Q215" s="89">
        <f t="shared" si="14"/>
        <v>0</v>
      </c>
      <c r="R215" s="90">
        <f t="shared" si="14"/>
        <v>0</v>
      </c>
    </row>
    <row r="216" spans="1:18" ht="33" customHeight="1" thickBot="1">
      <c r="A216" s="355" t="s">
        <v>81</v>
      </c>
      <c r="B216" s="356"/>
      <c r="C216" s="111">
        <f>65*100/66</f>
        <v>98.484848484848484</v>
      </c>
      <c r="D216" s="112">
        <f>1*100/66</f>
        <v>1.5151515151515151</v>
      </c>
      <c r="E216" s="112">
        <v>0</v>
      </c>
      <c r="F216" s="113">
        <v>0</v>
      </c>
      <c r="G216" s="111">
        <f>57*100/66</f>
        <v>86.36363636363636</v>
      </c>
      <c r="H216" s="112">
        <f>9*100/66</f>
        <v>13.636363636363637</v>
      </c>
      <c r="I216" s="112">
        <v>0</v>
      </c>
      <c r="J216" s="113">
        <v>0</v>
      </c>
      <c r="K216" s="111">
        <f>61*100/66</f>
        <v>92.424242424242422</v>
      </c>
      <c r="L216" s="112">
        <f>5*100/66</f>
        <v>7.5757575757575761</v>
      </c>
      <c r="M216" s="112">
        <v>0</v>
      </c>
      <c r="N216" s="113">
        <v>0</v>
      </c>
      <c r="O216" s="111">
        <f>63*100/66</f>
        <v>95.454545454545453</v>
      </c>
      <c r="P216" s="112">
        <f>3*100/66</f>
        <v>4.5454545454545459</v>
      </c>
      <c r="Q216" s="112">
        <v>0</v>
      </c>
      <c r="R216" s="113">
        <v>0</v>
      </c>
    </row>
  </sheetData>
  <mergeCells count="42">
    <mergeCell ref="A4:C4"/>
    <mergeCell ref="A10:C10"/>
    <mergeCell ref="A8:C8"/>
    <mergeCell ref="F8:G8"/>
    <mergeCell ref="A215:B215"/>
    <mergeCell ref="F4:G4"/>
    <mergeCell ref="F10:G10"/>
    <mergeCell ref="F5:G5"/>
    <mergeCell ref="F6:G6"/>
    <mergeCell ref="F7:G7"/>
    <mergeCell ref="F11:G11"/>
    <mergeCell ref="F12:G12"/>
    <mergeCell ref="F13:G13"/>
    <mergeCell ref="F14:G14"/>
    <mergeCell ref="A15:C15"/>
    <mergeCell ref="B11:C11"/>
    <mergeCell ref="A216:B216"/>
    <mergeCell ref="A1:R1"/>
    <mergeCell ref="A3:R3"/>
    <mergeCell ref="C147:F147"/>
    <mergeCell ref="G147:J147"/>
    <mergeCell ref="K147:N147"/>
    <mergeCell ref="O147:R147"/>
    <mergeCell ref="A141:B141"/>
    <mergeCell ref="A142:B142"/>
    <mergeCell ref="K84:N84"/>
    <mergeCell ref="O84:R84"/>
    <mergeCell ref="A79:B79"/>
    <mergeCell ref="C84:F84"/>
    <mergeCell ref="G84:J84"/>
    <mergeCell ref="C20:F20"/>
    <mergeCell ref="G20:J20"/>
    <mergeCell ref="K20:N20"/>
    <mergeCell ref="O20:R20"/>
    <mergeCell ref="A78:B78"/>
    <mergeCell ref="A5:C5"/>
    <mergeCell ref="A6:C6"/>
    <mergeCell ref="A7:C7"/>
    <mergeCell ref="B12:C12"/>
    <mergeCell ref="B13:C13"/>
    <mergeCell ref="B14:C14"/>
    <mergeCell ref="F15:G15"/>
  </mergeCells>
  <pageMargins left="0.7" right="0.7" top="0.75" bottom="0.75" header="0.3" footer="0.3"/>
  <pageSetup paperSize="9" scale="54" orientation="portrait" verticalDpi="0" r:id="rId1"/>
  <rowBreaks count="2" manualBreakCount="2">
    <brk id="79" max="17" man="1"/>
    <brk id="143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N143"/>
  <sheetViews>
    <sheetView tabSelected="1" view="pageBreakPreview" topLeftCell="A3" zoomScale="80" zoomScaleSheetLayoutView="80" workbookViewId="0">
      <selection activeCell="G12" sqref="G12"/>
    </sheetView>
  </sheetViews>
  <sheetFormatPr defaultRowHeight="15.75"/>
  <cols>
    <col min="1" max="1" width="12.140625" style="28" customWidth="1"/>
    <col min="2" max="2" width="27.85546875" style="28" customWidth="1"/>
    <col min="3" max="3" width="5.5703125" style="28" customWidth="1"/>
    <col min="4" max="4" width="3.85546875" style="28" customWidth="1"/>
    <col min="5" max="5" width="5" customWidth="1"/>
    <col min="6" max="6" width="12.140625" customWidth="1"/>
    <col min="7" max="7" width="22.42578125" customWidth="1"/>
    <col min="8" max="8" width="3.85546875" customWidth="1"/>
    <col min="9" max="9" width="4.140625" customWidth="1"/>
    <col min="10" max="10" width="5.140625" customWidth="1"/>
    <col min="11" max="11" width="16.7109375" customWidth="1"/>
    <col min="12" max="12" width="23.28515625" customWidth="1"/>
    <col min="13" max="13" width="4.85546875" customWidth="1"/>
    <col min="14" max="14" width="4.7109375" customWidth="1"/>
  </cols>
  <sheetData>
    <row r="1" spans="1:14" ht="19.5" thickBot="1">
      <c r="A1" s="345" t="s">
        <v>82</v>
      </c>
      <c r="B1" s="346"/>
      <c r="C1" s="346"/>
      <c r="D1" s="346"/>
      <c r="E1" s="346"/>
      <c r="F1" s="346"/>
      <c r="G1" s="346"/>
      <c r="H1" s="346"/>
      <c r="I1" s="346"/>
      <c r="J1" s="346"/>
      <c r="K1" s="346"/>
      <c r="L1" s="346"/>
      <c r="M1" s="346"/>
      <c r="N1" s="347"/>
    </row>
    <row r="2" spans="1:14" ht="18.75">
      <c r="A2" s="60"/>
    </row>
    <row r="3" spans="1:14">
      <c r="A3" s="312" t="s">
        <v>83</v>
      </c>
      <c r="B3" s="312"/>
      <c r="C3" s="312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2"/>
    </row>
    <row r="4" spans="1:14" ht="18.75">
      <c r="A4" s="60"/>
    </row>
    <row r="5" spans="1:14">
      <c r="A5" s="35" t="s">
        <v>275</v>
      </c>
      <c r="B5" s="35"/>
      <c r="C5" s="78" t="s">
        <v>41</v>
      </c>
      <c r="D5" s="35"/>
      <c r="E5" s="35"/>
      <c r="F5" s="35" t="s">
        <v>46</v>
      </c>
      <c r="G5" s="35"/>
      <c r="H5" s="35"/>
      <c r="I5" s="35"/>
      <c r="J5" s="35"/>
      <c r="K5" s="35" t="s">
        <v>50</v>
      </c>
      <c r="L5" s="35"/>
      <c r="M5" s="28"/>
    </row>
    <row r="6" spans="1:14">
      <c r="A6" s="28" t="s">
        <v>42</v>
      </c>
      <c r="C6" s="77">
        <v>0.55000000000000004</v>
      </c>
      <c r="E6" s="28"/>
      <c r="F6" s="28" t="s">
        <v>47</v>
      </c>
      <c r="G6" s="28">
        <f>56*100/56</f>
        <v>100</v>
      </c>
      <c r="H6" s="28"/>
      <c r="I6" s="28"/>
      <c r="J6" s="28"/>
      <c r="K6" s="28" t="s">
        <v>269</v>
      </c>
      <c r="L6" s="73">
        <f>29*100/79</f>
        <v>36.708860759493668</v>
      </c>
      <c r="M6" s="28"/>
    </row>
    <row r="7" spans="1:14" ht="16.5" thickBot="1">
      <c r="A7" s="28" t="s">
        <v>44</v>
      </c>
      <c r="C7" s="77">
        <v>0.55000000000000004</v>
      </c>
      <c r="E7" s="28"/>
      <c r="F7" s="28" t="s">
        <v>48</v>
      </c>
      <c r="G7" s="247">
        <f>55*100/62</f>
        <v>88.709677419354833</v>
      </c>
      <c r="H7" s="28"/>
      <c r="I7" s="28"/>
      <c r="J7" s="28"/>
      <c r="K7" s="28" t="s">
        <v>270</v>
      </c>
      <c r="L7" s="73">
        <f>60*100/111</f>
        <v>54.054054054054056</v>
      </c>
      <c r="M7" s="28"/>
    </row>
    <row r="8" spans="1:14" ht="16.5" thickBot="1">
      <c r="A8" s="28" t="s">
        <v>45</v>
      </c>
      <c r="C8" s="77">
        <v>0.73</v>
      </c>
      <c r="E8" s="28"/>
      <c r="F8" s="28" t="s">
        <v>49</v>
      </c>
      <c r="G8" s="247">
        <f>66*100/73</f>
        <v>90.410958904109592</v>
      </c>
      <c r="H8" s="28"/>
      <c r="I8" s="28"/>
      <c r="J8" s="28"/>
      <c r="K8" s="80" t="s">
        <v>24</v>
      </c>
      <c r="L8" s="248">
        <f>89*100/191</f>
        <v>46.596858638743456</v>
      </c>
      <c r="M8" s="28"/>
    </row>
    <row r="9" spans="1:14" ht="16.5" thickBot="1">
      <c r="A9" s="80" t="s">
        <v>124</v>
      </c>
      <c r="B9" s="74"/>
      <c r="C9" s="248">
        <f>190*100/300</f>
        <v>63.333333333333336</v>
      </c>
      <c r="D9" s="80" t="s">
        <v>41</v>
      </c>
      <c r="E9" s="28"/>
      <c r="F9" s="80" t="s">
        <v>24</v>
      </c>
      <c r="G9" s="248">
        <f>177*100/191</f>
        <v>92.670157068062821</v>
      </c>
      <c r="H9" s="28"/>
      <c r="I9" s="28"/>
      <c r="J9" s="28"/>
      <c r="K9" s="28"/>
      <c r="L9" s="28"/>
      <c r="M9" s="28"/>
    </row>
    <row r="10" spans="1:14" ht="18.75">
      <c r="A10" s="60"/>
    </row>
    <row r="11" spans="1:14">
      <c r="A11" s="312" t="s">
        <v>271</v>
      </c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  <c r="M11" s="312"/>
      <c r="N11" s="312"/>
    </row>
    <row r="13" spans="1:14">
      <c r="A13" s="35" t="s">
        <v>36</v>
      </c>
      <c r="B13" s="61"/>
      <c r="F13" s="35" t="s">
        <v>36</v>
      </c>
      <c r="G13" s="67"/>
      <c r="K13" s="35" t="s">
        <v>36</v>
      </c>
      <c r="L13" s="67"/>
    </row>
    <row r="14" spans="1:14">
      <c r="A14" s="35" t="s">
        <v>35</v>
      </c>
      <c r="B14" s="61"/>
      <c r="F14" s="35" t="s">
        <v>35</v>
      </c>
      <c r="G14" s="67"/>
      <c r="K14" s="35" t="s">
        <v>35</v>
      </c>
      <c r="L14" s="67"/>
    </row>
    <row r="15" spans="1:14" ht="16.5" thickBot="1">
      <c r="A15" s="35" t="s">
        <v>34</v>
      </c>
      <c r="B15" s="62"/>
      <c r="F15" s="35" t="s">
        <v>34</v>
      </c>
      <c r="G15" s="62"/>
      <c r="H15" s="28"/>
      <c r="I15" s="28"/>
      <c r="J15" s="28"/>
      <c r="K15" s="35" t="s">
        <v>34</v>
      </c>
      <c r="L15" s="68"/>
    </row>
    <row r="16" spans="1:14" ht="16.5" thickBot="1">
      <c r="A16" s="357" t="s">
        <v>18</v>
      </c>
      <c r="B16" s="359" t="s">
        <v>19</v>
      </c>
      <c r="C16" s="363" t="s">
        <v>20</v>
      </c>
      <c r="D16" s="364"/>
      <c r="F16" s="357" t="s">
        <v>18</v>
      </c>
      <c r="G16" s="359" t="s">
        <v>19</v>
      </c>
      <c r="H16" s="363" t="s">
        <v>20</v>
      </c>
      <c r="I16" s="364"/>
      <c r="K16" s="357" t="s">
        <v>18</v>
      </c>
      <c r="L16" s="359" t="s">
        <v>19</v>
      </c>
      <c r="M16" s="363" t="s">
        <v>20</v>
      </c>
      <c r="N16" s="364"/>
    </row>
    <row r="17" spans="1:14" ht="16.5" thickBot="1">
      <c r="A17" s="361"/>
      <c r="B17" s="362"/>
      <c r="C17" s="65" t="s">
        <v>21</v>
      </c>
      <c r="D17" s="66" t="s">
        <v>22</v>
      </c>
      <c r="F17" s="358"/>
      <c r="G17" s="360"/>
      <c r="H17" s="65" t="s">
        <v>21</v>
      </c>
      <c r="I17" s="66" t="s">
        <v>22</v>
      </c>
      <c r="K17" s="358"/>
      <c r="L17" s="360"/>
      <c r="M17" s="65" t="s">
        <v>21</v>
      </c>
      <c r="N17" s="66" t="s">
        <v>22</v>
      </c>
    </row>
    <row r="18" spans="1:14" ht="16.5" thickBot="1">
      <c r="A18" s="31">
        <v>1</v>
      </c>
      <c r="B18" s="30"/>
      <c r="C18" s="30">
        <v>1</v>
      </c>
      <c r="D18" s="30"/>
      <c r="F18" s="32">
        <v>1</v>
      </c>
      <c r="G18" s="33"/>
      <c r="H18" s="33">
        <v>1</v>
      </c>
      <c r="I18" s="30"/>
      <c r="K18" s="32">
        <v>1</v>
      </c>
      <c r="L18" s="33"/>
      <c r="M18" s="33">
        <v>1</v>
      </c>
      <c r="N18" s="33"/>
    </row>
    <row r="19" spans="1:14" ht="16.5" customHeight="1" thickBot="1">
      <c r="A19" s="31">
        <v>2</v>
      </c>
      <c r="B19" s="30"/>
      <c r="C19" s="30">
        <v>1</v>
      </c>
      <c r="D19" s="30"/>
      <c r="F19" s="31">
        <v>2</v>
      </c>
      <c r="G19" s="30"/>
      <c r="H19" s="30">
        <v>1</v>
      </c>
      <c r="I19" s="30"/>
      <c r="K19" s="31">
        <v>2</v>
      </c>
      <c r="L19" s="30"/>
      <c r="M19" s="30">
        <v>1</v>
      </c>
      <c r="N19" s="30"/>
    </row>
    <row r="20" spans="1:14" ht="16.5" thickBot="1">
      <c r="A20" s="31">
        <v>3</v>
      </c>
      <c r="B20" s="30"/>
      <c r="C20" s="30">
        <v>1</v>
      </c>
      <c r="D20" s="30"/>
      <c r="F20" s="31">
        <v>3</v>
      </c>
      <c r="G20" s="30"/>
      <c r="H20" s="30">
        <v>1</v>
      </c>
      <c r="I20" s="30"/>
      <c r="K20" s="31">
        <v>3</v>
      </c>
      <c r="L20" s="30"/>
      <c r="M20" s="30">
        <v>1</v>
      </c>
      <c r="N20" s="30"/>
    </row>
    <row r="21" spans="1:14" ht="16.5" thickBot="1">
      <c r="A21" s="31">
        <v>4</v>
      </c>
      <c r="B21" s="30"/>
      <c r="C21" s="30">
        <v>1</v>
      </c>
      <c r="D21" s="30"/>
      <c r="F21" s="31">
        <v>4</v>
      </c>
      <c r="G21" s="30"/>
      <c r="H21" s="30"/>
      <c r="I21" s="30">
        <v>1</v>
      </c>
      <c r="K21" s="31">
        <v>4</v>
      </c>
      <c r="L21" s="30"/>
      <c r="M21" s="30">
        <v>1</v>
      </c>
      <c r="N21" s="30"/>
    </row>
    <row r="22" spans="1:14" ht="18.75" customHeight="1" thickBot="1">
      <c r="A22" s="31">
        <v>5</v>
      </c>
      <c r="B22" s="30"/>
      <c r="C22" s="30">
        <v>1</v>
      </c>
      <c r="D22" s="30"/>
      <c r="F22" s="31">
        <v>5</v>
      </c>
      <c r="G22" s="30"/>
      <c r="H22" s="30">
        <v>1</v>
      </c>
      <c r="I22" s="30"/>
      <c r="K22" s="31">
        <v>5</v>
      </c>
      <c r="L22" s="30"/>
      <c r="M22" s="30">
        <v>1</v>
      </c>
      <c r="N22" s="30"/>
    </row>
    <row r="23" spans="1:14" ht="19.5" customHeight="1" thickBot="1">
      <c r="A23" s="31">
        <v>6</v>
      </c>
      <c r="B23" s="30"/>
      <c r="C23" s="30">
        <v>1</v>
      </c>
      <c r="D23" s="30"/>
      <c r="F23" s="31">
        <v>6</v>
      </c>
      <c r="G23" s="30"/>
      <c r="H23" s="30"/>
      <c r="I23" s="30">
        <v>1</v>
      </c>
      <c r="K23" s="31">
        <v>6</v>
      </c>
      <c r="L23" s="30"/>
      <c r="M23" s="30">
        <v>1</v>
      </c>
      <c r="N23" s="30"/>
    </row>
    <row r="24" spans="1:14" ht="18" customHeight="1" thickBot="1">
      <c r="A24" s="31">
        <v>7</v>
      </c>
      <c r="B24" s="30"/>
      <c r="C24" s="30">
        <v>1</v>
      </c>
      <c r="D24" s="30"/>
      <c r="F24" s="31">
        <v>7</v>
      </c>
      <c r="G24" s="30"/>
      <c r="H24" s="30"/>
      <c r="I24" s="30">
        <v>1</v>
      </c>
      <c r="K24" s="31">
        <v>7</v>
      </c>
      <c r="L24" s="30"/>
      <c r="M24" s="30">
        <v>1</v>
      </c>
      <c r="N24" s="30"/>
    </row>
    <row r="25" spans="1:14" ht="16.5" thickBot="1">
      <c r="A25" s="31">
        <v>8</v>
      </c>
      <c r="B25" s="30"/>
      <c r="C25" s="30"/>
      <c r="D25" s="30">
        <v>1</v>
      </c>
      <c r="F25" s="31">
        <v>8</v>
      </c>
      <c r="G25" s="30"/>
      <c r="H25" s="30"/>
      <c r="I25" s="30">
        <v>1</v>
      </c>
      <c r="K25" s="31">
        <v>8</v>
      </c>
      <c r="L25" s="30"/>
      <c r="M25" s="30">
        <v>1</v>
      </c>
      <c r="N25" s="30"/>
    </row>
    <row r="26" spans="1:14" ht="16.5" thickBot="1">
      <c r="A26" s="31">
        <v>9</v>
      </c>
      <c r="B26" s="30"/>
      <c r="C26" s="30">
        <v>1</v>
      </c>
      <c r="D26" s="30"/>
      <c r="F26" s="31">
        <v>9</v>
      </c>
      <c r="G26" s="30"/>
      <c r="H26" s="30"/>
      <c r="I26" s="30">
        <v>1</v>
      </c>
      <c r="K26" s="31">
        <v>9</v>
      </c>
      <c r="L26" s="30"/>
      <c r="M26" s="30">
        <v>1</v>
      </c>
      <c r="N26" s="30"/>
    </row>
    <row r="27" spans="1:14" ht="16.5" thickBot="1">
      <c r="A27" s="31">
        <v>10</v>
      </c>
      <c r="B27" s="30"/>
      <c r="C27" s="30">
        <v>1</v>
      </c>
      <c r="D27" s="30"/>
      <c r="F27" s="31">
        <v>10</v>
      </c>
      <c r="G27" s="30"/>
      <c r="H27" s="30"/>
      <c r="I27" s="30">
        <v>1</v>
      </c>
      <c r="K27" s="31">
        <v>10</v>
      </c>
      <c r="L27" s="30"/>
      <c r="M27" s="30">
        <v>1</v>
      </c>
      <c r="N27" s="30"/>
    </row>
    <row r="28" spans="1:14" ht="16.5" thickBot="1">
      <c r="A28" s="31">
        <v>11</v>
      </c>
      <c r="B28" s="30"/>
      <c r="C28" s="30">
        <v>1</v>
      </c>
      <c r="D28" s="30"/>
      <c r="F28" s="31">
        <v>11</v>
      </c>
      <c r="G28" s="30"/>
      <c r="H28" s="30"/>
      <c r="I28" s="30">
        <v>1</v>
      </c>
      <c r="K28" s="31">
        <v>11</v>
      </c>
      <c r="L28" s="30"/>
      <c r="M28" s="30">
        <v>1</v>
      </c>
      <c r="N28" s="30"/>
    </row>
    <row r="29" spans="1:14" ht="16.5" thickBot="1">
      <c r="A29" s="31">
        <v>12</v>
      </c>
      <c r="B29" s="30"/>
      <c r="C29" s="30"/>
      <c r="D29" s="30">
        <v>1</v>
      </c>
      <c r="F29" s="31">
        <v>12</v>
      </c>
      <c r="G29" s="30"/>
      <c r="H29" s="30">
        <v>1</v>
      </c>
      <c r="I29" s="30"/>
      <c r="K29" s="31">
        <v>12</v>
      </c>
      <c r="L29" s="30"/>
      <c r="M29" s="30">
        <v>1</v>
      </c>
      <c r="N29" s="30"/>
    </row>
    <row r="30" spans="1:14" ht="16.5" thickBot="1">
      <c r="A30" s="31">
        <v>13</v>
      </c>
      <c r="B30" s="30"/>
      <c r="C30" s="30"/>
      <c r="D30" s="30">
        <v>1</v>
      </c>
      <c r="F30" s="31">
        <v>13</v>
      </c>
      <c r="G30" s="30"/>
      <c r="H30" s="30">
        <v>1</v>
      </c>
      <c r="I30" s="30"/>
      <c r="K30" s="31">
        <v>13</v>
      </c>
      <c r="L30" s="30"/>
      <c r="M30" s="30">
        <v>1</v>
      </c>
      <c r="N30" s="30"/>
    </row>
    <row r="31" spans="1:14" ht="16.5" thickBot="1">
      <c r="A31" s="31">
        <v>14</v>
      </c>
      <c r="B31" s="30"/>
      <c r="C31" s="30">
        <v>1</v>
      </c>
      <c r="D31" s="30"/>
      <c r="F31" s="31">
        <v>14</v>
      </c>
      <c r="G31" s="30"/>
      <c r="H31" s="30"/>
      <c r="I31" s="30">
        <v>1</v>
      </c>
      <c r="K31" s="31">
        <v>14</v>
      </c>
      <c r="L31" s="30"/>
      <c r="M31" s="30">
        <v>1</v>
      </c>
      <c r="N31" s="30"/>
    </row>
    <row r="32" spans="1:14" ht="16.5" thickBot="1">
      <c r="A32" s="31">
        <v>15</v>
      </c>
      <c r="B32" s="30"/>
      <c r="C32" s="30">
        <v>1</v>
      </c>
      <c r="D32" s="30"/>
      <c r="F32" s="31">
        <v>15</v>
      </c>
      <c r="G32" s="30"/>
      <c r="H32" s="30">
        <v>1</v>
      </c>
      <c r="I32" s="30"/>
      <c r="K32" s="31">
        <v>15</v>
      </c>
      <c r="L32" s="30"/>
      <c r="M32" s="30"/>
      <c r="N32" s="30">
        <v>1</v>
      </c>
    </row>
    <row r="33" spans="1:14" ht="16.5" thickBot="1">
      <c r="A33" s="31">
        <v>16</v>
      </c>
      <c r="B33" s="30"/>
      <c r="C33" s="30">
        <v>1</v>
      </c>
      <c r="D33" s="30"/>
      <c r="F33" s="31">
        <v>16</v>
      </c>
      <c r="G33" s="30"/>
      <c r="H33" s="30">
        <v>1</v>
      </c>
      <c r="I33" s="30"/>
      <c r="K33" s="31">
        <v>16</v>
      </c>
      <c r="L33" s="30"/>
      <c r="M33" s="30"/>
      <c r="N33" s="30">
        <v>1</v>
      </c>
    </row>
    <row r="34" spans="1:14" ht="16.5" thickBot="1">
      <c r="A34" s="31">
        <v>17</v>
      </c>
      <c r="B34" s="30"/>
      <c r="C34" s="30">
        <v>1</v>
      </c>
      <c r="D34" s="30"/>
      <c r="F34" s="31">
        <v>17</v>
      </c>
      <c r="G34" s="30"/>
      <c r="H34" s="30">
        <v>1</v>
      </c>
      <c r="I34" s="30"/>
      <c r="K34" s="31">
        <v>17</v>
      </c>
      <c r="L34" s="30"/>
      <c r="M34" s="30"/>
      <c r="N34" s="30">
        <v>1</v>
      </c>
    </row>
    <row r="35" spans="1:14" ht="17.25" customHeight="1" thickBot="1">
      <c r="A35" s="31">
        <v>18</v>
      </c>
      <c r="B35" s="30"/>
      <c r="C35" s="30"/>
      <c r="D35" s="30">
        <v>1</v>
      </c>
      <c r="F35" s="31">
        <v>18</v>
      </c>
      <c r="G35" s="30"/>
      <c r="H35" s="30"/>
      <c r="I35" s="30">
        <v>1</v>
      </c>
      <c r="K35" s="31">
        <v>18</v>
      </c>
      <c r="L35" s="30"/>
      <c r="M35" s="30"/>
      <c r="N35" s="30">
        <v>1</v>
      </c>
    </row>
    <row r="36" spans="1:14" ht="16.5" customHeight="1" thickBot="1">
      <c r="A36" s="31">
        <v>19</v>
      </c>
      <c r="B36" s="30"/>
      <c r="C36" s="30">
        <v>1</v>
      </c>
      <c r="D36" s="30"/>
      <c r="F36" s="31">
        <v>19</v>
      </c>
      <c r="G36" s="30"/>
      <c r="H36" s="30"/>
      <c r="I36" s="30">
        <v>1</v>
      </c>
      <c r="K36" s="31">
        <v>19</v>
      </c>
      <c r="L36" s="30"/>
      <c r="M36" s="30"/>
      <c r="N36" s="30">
        <v>1</v>
      </c>
    </row>
    <row r="37" spans="1:14" ht="18" customHeight="1" thickBot="1">
      <c r="A37" s="31">
        <v>20</v>
      </c>
      <c r="B37" s="30"/>
      <c r="C37" s="30">
        <v>1</v>
      </c>
      <c r="D37" s="30"/>
      <c r="F37" s="31">
        <v>20</v>
      </c>
      <c r="G37" s="30"/>
      <c r="H37" s="30"/>
      <c r="I37" s="30">
        <v>1</v>
      </c>
      <c r="K37" s="31">
        <v>20</v>
      </c>
      <c r="L37" s="30"/>
      <c r="M37" s="30"/>
      <c r="N37" s="30">
        <v>1</v>
      </c>
    </row>
    <row r="38" spans="1:14" ht="16.5" thickBot="1">
      <c r="A38" s="34">
        <v>21</v>
      </c>
      <c r="B38" s="58"/>
      <c r="C38" s="58"/>
      <c r="D38" s="58">
        <v>1</v>
      </c>
      <c r="F38" s="31">
        <v>21</v>
      </c>
      <c r="G38" s="30"/>
      <c r="H38" s="30"/>
      <c r="I38" s="30">
        <v>1</v>
      </c>
      <c r="K38" s="31">
        <v>21</v>
      </c>
      <c r="L38" s="30"/>
      <c r="M38" s="30"/>
      <c r="N38" s="30">
        <v>1</v>
      </c>
    </row>
    <row r="39" spans="1:14" ht="19.5" customHeight="1" thickBot="1">
      <c r="A39" s="72">
        <v>22</v>
      </c>
      <c r="B39" s="72"/>
      <c r="C39" s="72"/>
      <c r="D39" s="75">
        <v>1</v>
      </c>
      <c r="F39" s="371" t="s">
        <v>40</v>
      </c>
      <c r="G39" s="372"/>
      <c r="H39" s="59">
        <f>SUM(H18:H38)</f>
        <v>9</v>
      </c>
      <c r="I39" s="59">
        <f>SUM(I18:I38)</f>
        <v>12</v>
      </c>
      <c r="K39" s="31">
        <v>22</v>
      </c>
      <c r="L39" s="30"/>
      <c r="M39" s="30"/>
      <c r="N39" s="30">
        <v>1</v>
      </c>
    </row>
    <row r="40" spans="1:14" ht="16.5" customHeight="1" thickBot="1">
      <c r="A40" s="369" t="s">
        <v>40</v>
      </c>
      <c r="B40" s="370"/>
      <c r="C40" s="59">
        <f>SUM(C18:C39)</f>
        <v>16</v>
      </c>
      <c r="D40" s="59">
        <f>SUM(D18:D39)</f>
        <v>6</v>
      </c>
      <c r="F40" s="369" t="s">
        <v>39</v>
      </c>
      <c r="G40" s="370"/>
      <c r="H40" s="367">
        <f>H39+I39</f>
        <v>21</v>
      </c>
      <c r="I40" s="368"/>
      <c r="K40" s="31">
        <v>23</v>
      </c>
      <c r="L40" s="30"/>
      <c r="M40" s="30">
        <v>1</v>
      </c>
      <c r="N40" s="30"/>
    </row>
    <row r="41" spans="1:14" ht="16.5" thickBot="1">
      <c r="A41" s="369" t="s">
        <v>39</v>
      </c>
      <c r="B41" s="370"/>
      <c r="C41" s="367">
        <f>C40+D40</f>
        <v>22</v>
      </c>
      <c r="D41" s="368"/>
      <c r="K41" s="31">
        <v>24</v>
      </c>
      <c r="L41" s="30"/>
      <c r="M41" s="30">
        <v>1</v>
      </c>
      <c r="N41" s="30"/>
    </row>
    <row r="42" spans="1:14" ht="16.5" thickBot="1">
      <c r="K42" s="31">
        <v>25</v>
      </c>
      <c r="L42" s="30"/>
      <c r="M42" s="30">
        <v>1</v>
      </c>
      <c r="N42" s="30"/>
    </row>
    <row r="43" spans="1:14">
      <c r="B43" s="28" t="s">
        <v>274</v>
      </c>
      <c r="K43" s="29">
        <v>26</v>
      </c>
      <c r="L43" s="29"/>
      <c r="M43" s="29">
        <v>1</v>
      </c>
      <c r="N43" s="29"/>
    </row>
    <row r="44" spans="1:14" ht="16.5" thickBot="1">
      <c r="B44" s="73">
        <f>29*100/79</f>
        <v>36.708860759493668</v>
      </c>
      <c r="K44" s="31">
        <v>27</v>
      </c>
      <c r="L44" s="30"/>
      <c r="M44" s="30">
        <v>1</v>
      </c>
      <c r="N44" s="30"/>
    </row>
    <row r="45" spans="1:14" ht="16.5" thickBot="1">
      <c r="K45" s="31">
        <v>28</v>
      </c>
      <c r="L45" s="30"/>
      <c r="M45" s="30"/>
      <c r="N45" s="30">
        <v>1</v>
      </c>
    </row>
    <row r="46" spans="1:14" ht="16.5" thickBot="1">
      <c r="K46" s="31">
        <v>29</v>
      </c>
      <c r="L46" s="30"/>
      <c r="M46" s="30"/>
      <c r="N46" s="30">
        <v>1</v>
      </c>
    </row>
    <row r="47" spans="1:14" ht="16.5" thickBot="1">
      <c r="K47" s="31">
        <v>30</v>
      </c>
      <c r="L47" s="30"/>
      <c r="M47" s="30"/>
      <c r="N47" s="30">
        <v>1</v>
      </c>
    </row>
    <row r="48" spans="1:14" ht="16.5" thickBot="1">
      <c r="K48" s="31">
        <v>31</v>
      </c>
      <c r="L48" s="30"/>
      <c r="M48" s="30">
        <v>1</v>
      </c>
      <c r="N48" s="30"/>
    </row>
    <row r="49" spans="1:14" ht="16.5" thickBot="1">
      <c r="K49" s="31">
        <v>32</v>
      </c>
      <c r="L49" s="30"/>
      <c r="M49" s="30">
        <v>1</v>
      </c>
      <c r="N49" s="30"/>
    </row>
    <row r="50" spans="1:14" ht="16.5" thickBot="1">
      <c r="K50" s="31">
        <v>33</v>
      </c>
      <c r="L50" s="30"/>
      <c r="M50" s="30">
        <v>1</v>
      </c>
      <c r="N50" s="30"/>
    </row>
    <row r="51" spans="1:14" ht="16.5" thickBot="1">
      <c r="K51" s="31">
        <v>34</v>
      </c>
      <c r="L51" s="30"/>
      <c r="M51" s="30">
        <v>1</v>
      </c>
      <c r="N51" s="30"/>
    </row>
    <row r="52" spans="1:14" ht="16.5" thickBot="1">
      <c r="K52" s="31">
        <v>35</v>
      </c>
      <c r="L52" s="30"/>
      <c r="M52" s="30">
        <v>1</v>
      </c>
      <c r="N52" s="30"/>
    </row>
    <row r="53" spans="1:14" ht="16.5" thickBot="1">
      <c r="K53" s="31">
        <v>36</v>
      </c>
      <c r="L53" s="30"/>
      <c r="M53" s="30">
        <v>1</v>
      </c>
      <c r="N53" s="30"/>
    </row>
    <row r="54" spans="1:14" ht="16.5" thickBot="1">
      <c r="K54" s="31">
        <v>37</v>
      </c>
      <c r="L54" s="30"/>
      <c r="M54" s="58">
        <v>1</v>
      </c>
      <c r="N54" s="58"/>
    </row>
    <row r="55" spans="1:14" ht="16.5" thickBot="1">
      <c r="K55" s="371" t="s">
        <v>40</v>
      </c>
      <c r="L55" s="372"/>
      <c r="M55" s="48">
        <f>SUM(M18:M54)</f>
        <v>26</v>
      </c>
      <c r="N55" s="48">
        <f>SUM(N18:N54)</f>
        <v>11</v>
      </c>
    </row>
    <row r="56" spans="1:14" ht="16.5" thickBot="1">
      <c r="K56" s="369" t="s">
        <v>39</v>
      </c>
      <c r="L56" s="370"/>
      <c r="M56" s="365">
        <f>M55+N55</f>
        <v>37</v>
      </c>
      <c r="N56" s="366"/>
    </row>
    <row r="57" spans="1:14">
      <c r="K57" s="70"/>
      <c r="L57" s="70"/>
      <c r="M57" s="71"/>
      <c r="N57" s="71"/>
    </row>
    <row r="58" spans="1:14">
      <c r="A58" s="312" t="s">
        <v>272</v>
      </c>
      <c r="B58" s="312"/>
      <c r="C58" s="312"/>
      <c r="D58" s="312"/>
      <c r="E58" s="312"/>
      <c r="F58" s="312"/>
      <c r="G58" s="312"/>
      <c r="H58" s="312"/>
      <c r="I58" s="312"/>
      <c r="J58" s="312"/>
      <c r="K58" s="312"/>
      <c r="L58" s="312"/>
      <c r="M58" s="312"/>
      <c r="N58" s="312"/>
    </row>
    <row r="59" spans="1:14">
      <c r="E59" s="28"/>
      <c r="F59" s="28"/>
      <c r="G59" s="28"/>
      <c r="H59" s="28"/>
      <c r="I59" s="28"/>
      <c r="J59" s="28"/>
      <c r="K59" s="28"/>
      <c r="L59" s="28"/>
      <c r="M59" s="28"/>
      <c r="N59" s="28"/>
    </row>
    <row r="60" spans="1:14">
      <c r="A60" s="35" t="s">
        <v>36</v>
      </c>
      <c r="B60" s="61"/>
      <c r="F60" s="35" t="s">
        <v>36</v>
      </c>
      <c r="G60" s="67"/>
      <c r="K60" s="35" t="s">
        <v>36</v>
      </c>
      <c r="L60" s="67"/>
    </row>
    <row r="61" spans="1:14">
      <c r="A61" s="35" t="s">
        <v>35</v>
      </c>
      <c r="B61" s="61"/>
      <c r="F61" s="35" t="s">
        <v>35</v>
      </c>
      <c r="G61" s="67"/>
      <c r="K61" s="35" t="s">
        <v>35</v>
      </c>
      <c r="L61" s="67"/>
    </row>
    <row r="62" spans="1:14" ht="16.5" thickBot="1">
      <c r="A62" s="35" t="s">
        <v>34</v>
      </c>
      <c r="B62" s="62"/>
      <c r="F62" s="35" t="s">
        <v>34</v>
      </c>
      <c r="G62" s="68"/>
      <c r="K62" s="35" t="s">
        <v>34</v>
      </c>
      <c r="L62" s="68"/>
    </row>
    <row r="63" spans="1:14" ht="16.5" thickBot="1">
      <c r="A63" s="357" t="s">
        <v>18</v>
      </c>
      <c r="B63" s="359" t="s">
        <v>19</v>
      </c>
      <c r="C63" s="263"/>
      <c r="F63" s="357" t="s">
        <v>18</v>
      </c>
      <c r="G63" s="359" t="s">
        <v>19</v>
      </c>
      <c r="H63" s="263"/>
      <c r="K63" s="357" t="s">
        <v>18</v>
      </c>
      <c r="L63" s="359" t="s">
        <v>19</v>
      </c>
      <c r="M63" s="263"/>
      <c r="N63" s="28"/>
    </row>
    <row r="64" spans="1:14" ht="16.5" thickBot="1">
      <c r="A64" s="358"/>
      <c r="B64" s="360"/>
      <c r="C64" s="66" t="s">
        <v>22</v>
      </c>
      <c r="D64"/>
      <c r="F64" s="358"/>
      <c r="G64" s="360"/>
      <c r="H64" s="66" t="s">
        <v>22</v>
      </c>
      <c r="I64" s="28"/>
      <c r="K64" s="358"/>
      <c r="L64" s="360"/>
      <c r="M64" s="66" t="s">
        <v>22</v>
      </c>
    </row>
    <row r="65" spans="1:13" ht="16.5" thickBot="1">
      <c r="A65" s="32">
        <v>1</v>
      </c>
      <c r="B65" s="33"/>
      <c r="C65" s="30">
        <v>1</v>
      </c>
      <c r="D65"/>
      <c r="F65" s="32">
        <v>1</v>
      </c>
      <c r="G65" s="33"/>
      <c r="H65" s="33"/>
      <c r="K65" s="32">
        <v>1</v>
      </c>
      <c r="L65" s="33"/>
      <c r="M65" s="33"/>
    </row>
    <row r="66" spans="1:13" ht="16.5" thickBot="1">
      <c r="A66" s="31">
        <v>2</v>
      </c>
      <c r="B66" s="30"/>
      <c r="C66" s="30">
        <v>1</v>
      </c>
      <c r="D66"/>
      <c r="F66" s="31">
        <v>2</v>
      </c>
      <c r="G66" s="30"/>
      <c r="H66" s="30"/>
      <c r="K66" s="31">
        <v>2</v>
      </c>
      <c r="L66" s="30"/>
      <c r="M66" s="30"/>
    </row>
    <row r="67" spans="1:13" ht="16.5" thickBot="1">
      <c r="A67" s="31">
        <v>3</v>
      </c>
      <c r="B67" s="30"/>
      <c r="C67" s="30">
        <v>1</v>
      </c>
      <c r="D67"/>
      <c r="F67" s="31">
        <v>3</v>
      </c>
      <c r="G67" s="30"/>
      <c r="H67" s="30"/>
      <c r="K67" s="31">
        <v>3</v>
      </c>
      <c r="L67" s="30"/>
      <c r="M67" s="30"/>
    </row>
    <row r="68" spans="1:13" ht="16.5" thickBot="1">
      <c r="A68" s="31">
        <v>4</v>
      </c>
      <c r="B68" s="30"/>
      <c r="C68" s="30">
        <v>1</v>
      </c>
      <c r="D68"/>
      <c r="F68" s="31">
        <v>4</v>
      </c>
      <c r="G68" s="30"/>
      <c r="H68" s="30"/>
      <c r="K68" s="31">
        <v>4</v>
      </c>
      <c r="L68" s="30"/>
      <c r="M68" s="30">
        <v>1</v>
      </c>
    </row>
    <row r="69" spans="1:13" ht="16.5" thickBot="1">
      <c r="A69" s="31">
        <v>5</v>
      </c>
      <c r="B69" s="30"/>
      <c r="C69" s="30">
        <v>1</v>
      </c>
      <c r="D69"/>
      <c r="F69" s="31">
        <v>5</v>
      </c>
      <c r="G69" s="30"/>
      <c r="H69" s="30"/>
      <c r="K69" s="31">
        <v>5</v>
      </c>
      <c r="L69" s="30"/>
      <c r="M69" s="30">
        <v>1</v>
      </c>
    </row>
    <row r="70" spans="1:13" ht="16.5" thickBot="1">
      <c r="A70" s="31">
        <v>6</v>
      </c>
      <c r="B70" s="30"/>
      <c r="C70" s="30">
        <v>1</v>
      </c>
      <c r="D70"/>
      <c r="F70" s="31">
        <v>6</v>
      </c>
      <c r="G70" s="30"/>
      <c r="H70" s="30"/>
      <c r="K70" s="31">
        <v>6</v>
      </c>
      <c r="L70" s="30"/>
      <c r="M70" s="30">
        <v>1</v>
      </c>
    </row>
    <row r="71" spans="1:13" ht="16.5" thickBot="1">
      <c r="A71" s="31">
        <v>7</v>
      </c>
      <c r="B71" s="30"/>
      <c r="C71" s="30">
        <v>1</v>
      </c>
      <c r="D71"/>
      <c r="F71" s="31">
        <v>7</v>
      </c>
      <c r="G71" s="30"/>
      <c r="H71" s="30"/>
      <c r="K71" s="31">
        <v>7</v>
      </c>
      <c r="L71" s="30"/>
      <c r="M71" s="30">
        <v>1</v>
      </c>
    </row>
    <row r="72" spans="1:13" ht="16.5" thickBot="1">
      <c r="A72" s="31">
        <v>8</v>
      </c>
      <c r="B72" s="30"/>
      <c r="C72" s="30">
        <v>1</v>
      </c>
      <c r="D72"/>
      <c r="F72" s="31">
        <v>8</v>
      </c>
      <c r="G72" s="30"/>
      <c r="H72" s="30"/>
      <c r="K72" s="31">
        <v>8</v>
      </c>
      <c r="L72" s="30"/>
      <c r="M72" s="30">
        <v>1</v>
      </c>
    </row>
    <row r="73" spans="1:13" ht="16.5" customHeight="1" thickBot="1">
      <c r="A73" s="31">
        <v>9</v>
      </c>
      <c r="B73" s="30"/>
      <c r="C73" s="30">
        <v>1</v>
      </c>
      <c r="D73"/>
      <c r="F73" s="31">
        <v>9</v>
      </c>
      <c r="G73" s="30"/>
      <c r="H73" s="30"/>
      <c r="K73" s="31">
        <v>9</v>
      </c>
      <c r="L73" s="30"/>
      <c r="M73" s="30">
        <v>1</v>
      </c>
    </row>
    <row r="74" spans="1:13" ht="16.5" thickBot="1">
      <c r="A74" s="31">
        <v>10</v>
      </c>
      <c r="B74" s="30"/>
      <c r="C74" s="30">
        <v>1</v>
      </c>
      <c r="D74"/>
      <c r="F74" s="31">
        <v>10</v>
      </c>
      <c r="G74" s="30"/>
      <c r="H74" s="30"/>
      <c r="K74" s="31">
        <v>10</v>
      </c>
      <c r="L74" s="30"/>
      <c r="M74" s="30">
        <v>1</v>
      </c>
    </row>
    <row r="75" spans="1:13" ht="16.5" thickBot="1">
      <c r="A75" s="31">
        <v>11</v>
      </c>
      <c r="B75" s="30"/>
      <c r="C75" s="30">
        <v>1</v>
      </c>
      <c r="D75"/>
      <c r="F75" s="31">
        <v>11</v>
      </c>
      <c r="G75" s="30"/>
      <c r="H75" s="30"/>
      <c r="K75" s="31">
        <v>11</v>
      </c>
      <c r="L75" s="30"/>
      <c r="M75" s="30">
        <v>1</v>
      </c>
    </row>
    <row r="76" spans="1:13" ht="16.5" thickBot="1">
      <c r="A76" s="31">
        <v>12</v>
      </c>
      <c r="B76" s="30"/>
      <c r="C76" s="30">
        <v>1</v>
      </c>
      <c r="D76"/>
      <c r="F76" s="31">
        <v>12</v>
      </c>
      <c r="G76" s="30"/>
      <c r="H76" s="30">
        <v>1</v>
      </c>
      <c r="K76" s="31">
        <v>12</v>
      </c>
      <c r="L76" s="30"/>
      <c r="M76" s="30">
        <v>1</v>
      </c>
    </row>
    <row r="77" spans="1:13" ht="16.5" thickBot="1">
      <c r="A77" s="31">
        <v>13</v>
      </c>
      <c r="B77" s="30"/>
      <c r="C77" s="30">
        <v>1</v>
      </c>
      <c r="D77"/>
      <c r="F77" s="31">
        <v>13</v>
      </c>
      <c r="G77" s="30"/>
      <c r="H77" s="30"/>
      <c r="K77" s="31">
        <v>13</v>
      </c>
      <c r="L77" s="30"/>
      <c r="M77" s="30">
        <v>1</v>
      </c>
    </row>
    <row r="78" spans="1:13" ht="16.5" thickBot="1">
      <c r="A78" s="31">
        <v>14</v>
      </c>
      <c r="B78" s="30"/>
      <c r="C78" s="30">
        <v>1</v>
      </c>
      <c r="D78"/>
      <c r="F78" s="31">
        <v>14</v>
      </c>
      <c r="G78" s="30"/>
      <c r="H78" s="30">
        <v>1</v>
      </c>
      <c r="K78" s="31">
        <v>14</v>
      </c>
      <c r="L78" s="30"/>
      <c r="M78" s="30">
        <v>1</v>
      </c>
    </row>
    <row r="79" spans="1:13" ht="16.5" thickBot="1">
      <c r="A79" s="31">
        <v>15</v>
      </c>
      <c r="B79" s="30"/>
      <c r="C79" s="30">
        <v>1</v>
      </c>
      <c r="D79"/>
      <c r="F79" s="31">
        <v>15</v>
      </c>
      <c r="G79" s="30"/>
      <c r="H79" s="30">
        <v>1</v>
      </c>
      <c r="K79" s="31">
        <v>15</v>
      </c>
      <c r="L79" s="30"/>
      <c r="M79" s="30">
        <v>1</v>
      </c>
    </row>
    <row r="80" spans="1:13" ht="16.5" thickBot="1">
      <c r="A80" s="31">
        <v>16</v>
      </c>
      <c r="B80" s="30"/>
      <c r="C80" s="30">
        <v>1</v>
      </c>
      <c r="D80"/>
      <c r="F80" s="31">
        <v>16</v>
      </c>
      <c r="G80" s="30"/>
      <c r="H80" s="30">
        <v>1</v>
      </c>
      <c r="K80" s="31">
        <v>16</v>
      </c>
      <c r="L80" s="30"/>
      <c r="M80" s="30">
        <v>1</v>
      </c>
    </row>
    <row r="81" spans="1:13" ht="16.5" thickBot="1">
      <c r="A81" s="31">
        <v>17</v>
      </c>
      <c r="B81" s="30"/>
      <c r="C81" s="30"/>
      <c r="D81"/>
      <c r="F81" s="31">
        <v>17</v>
      </c>
      <c r="G81" s="30"/>
      <c r="H81" s="30">
        <v>1</v>
      </c>
      <c r="K81" s="29">
        <v>17</v>
      </c>
      <c r="L81" s="29"/>
      <c r="M81" s="29">
        <v>1</v>
      </c>
    </row>
    <row r="82" spans="1:13" ht="16.5" thickBot="1">
      <c r="A82" s="31">
        <v>18</v>
      </c>
      <c r="B82" s="30"/>
      <c r="C82" s="30"/>
      <c r="D82"/>
      <c r="F82" s="31">
        <v>18</v>
      </c>
      <c r="G82" s="30"/>
      <c r="H82" s="30">
        <v>1</v>
      </c>
      <c r="K82" s="36">
        <v>18</v>
      </c>
      <c r="L82" s="37"/>
      <c r="M82" s="37">
        <v>1</v>
      </c>
    </row>
    <row r="83" spans="1:13" ht="16.5" thickBot="1">
      <c r="A83" s="31">
        <v>19</v>
      </c>
      <c r="B83" s="30"/>
      <c r="C83" s="30"/>
      <c r="D83"/>
      <c r="F83" s="31">
        <v>19</v>
      </c>
      <c r="G83" s="30"/>
      <c r="H83" s="30">
        <v>1</v>
      </c>
      <c r="K83" s="31">
        <v>19</v>
      </c>
      <c r="L83" s="30"/>
      <c r="M83" s="30">
        <v>1</v>
      </c>
    </row>
    <row r="84" spans="1:13" ht="16.5" thickBot="1">
      <c r="A84" s="31">
        <v>20</v>
      </c>
      <c r="B84" s="30"/>
      <c r="C84" s="30">
        <v>1</v>
      </c>
      <c r="D84"/>
      <c r="F84" s="31">
        <v>20</v>
      </c>
      <c r="G84" s="30"/>
      <c r="H84" s="30">
        <v>1</v>
      </c>
      <c r="K84" s="31">
        <v>20</v>
      </c>
      <c r="L84" s="30"/>
      <c r="M84" s="30"/>
    </row>
    <row r="85" spans="1:13" ht="16.5" thickBot="1">
      <c r="A85" s="31">
        <v>21</v>
      </c>
      <c r="B85" s="30"/>
      <c r="C85" s="30"/>
      <c r="D85"/>
      <c r="F85" s="31">
        <v>21</v>
      </c>
      <c r="G85" s="30"/>
      <c r="H85" s="30">
        <v>1</v>
      </c>
      <c r="K85" s="31">
        <v>21</v>
      </c>
      <c r="L85" s="30"/>
      <c r="M85" s="30"/>
    </row>
    <row r="86" spans="1:13" ht="16.5" thickBot="1">
      <c r="A86" s="31">
        <v>22</v>
      </c>
      <c r="B86" s="30"/>
      <c r="C86" s="30"/>
      <c r="D86"/>
      <c r="F86" s="31">
        <v>22</v>
      </c>
      <c r="G86" s="30"/>
      <c r="H86" s="30">
        <v>1</v>
      </c>
      <c r="K86" s="31">
        <v>22</v>
      </c>
      <c r="L86" s="30"/>
      <c r="M86" s="30"/>
    </row>
    <row r="87" spans="1:13" ht="16.5" thickBot="1">
      <c r="A87" s="31">
        <v>23</v>
      </c>
      <c r="B87" s="30"/>
      <c r="C87" s="30"/>
      <c r="D87"/>
      <c r="F87" s="31">
        <v>23</v>
      </c>
      <c r="G87" s="30"/>
      <c r="H87" s="30">
        <v>1</v>
      </c>
      <c r="K87" s="31">
        <v>23</v>
      </c>
      <c r="L87" s="30"/>
      <c r="M87" s="30">
        <v>1</v>
      </c>
    </row>
    <row r="88" spans="1:13" ht="16.5" thickBot="1">
      <c r="A88" s="31">
        <v>24</v>
      </c>
      <c r="B88" s="30"/>
      <c r="C88" s="30"/>
      <c r="D88"/>
      <c r="F88" s="31">
        <v>24</v>
      </c>
      <c r="G88" s="30"/>
      <c r="H88" s="30"/>
      <c r="K88" s="31">
        <v>24</v>
      </c>
      <c r="L88" s="30"/>
      <c r="M88" s="30"/>
    </row>
    <row r="89" spans="1:13" ht="16.5" thickBot="1">
      <c r="A89" s="31">
        <v>25</v>
      </c>
      <c r="B89" s="30"/>
      <c r="C89" s="30"/>
      <c r="D89"/>
      <c r="F89" s="31">
        <v>25</v>
      </c>
      <c r="G89" s="30"/>
      <c r="H89" s="30">
        <v>1</v>
      </c>
      <c r="K89" s="31">
        <v>25</v>
      </c>
      <c r="L89" s="30"/>
      <c r="M89" s="30"/>
    </row>
    <row r="90" spans="1:13" ht="16.5" thickBot="1">
      <c r="A90" s="31">
        <v>26</v>
      </c>
      <c r="B90" s="30"/>
      <c r="C90" s="30"/>
      <c r="D90"/>
      <c r="F90" s="31">
        <v>26</v>
      </c>
      <c r="G90" s="30"/>
      <c r="H90" s="30"/>
      <c r="K90" s="31">
        <v>26</v>
      </c>
      <c r="L90" s="30"/>
      <c r="M90" s="30"/>
    </row>
    <row r="91" spans="1:13" ht="16.5" thickBot="1">
      <c r="A91" s="31">
        <v>27</v>
      </c>
      <c r="B91" s="30"/>
      <c r="C91" s="30"/>
      <c r="D91"/>
      <c r="F91" s="31">
        <v>27</v>
      </c>
      <c r="G91" s="30"/>
      <c r="H91" s="30">
        <v>1</v>
      </c>
      <c r="K91" s="31">
        <v>27</v>
      </c>
      <c r="L91" s="30"/>
      <c r="M91" s="30"/>
    </row>
    <row r="92" spans="1:13" ht="16.5" thickBot="1">
      <c r="A92" s="31">
        <v>28</v>
      </c>
      <c r="B92" s="30"/>
      <c r="C92" s="30"/>
      <c r="D92"/>
      <c r="F92" s="31">
        <v>28</v>
      </c>
      <c r="G92" s="30"/>
      <c r="H92" s="30">
        <v>1</v>
      </c>
      <c r="K92" s="31">
        <v>28</v>
      </c>
      <c r="L92" s="30"/>
      <c r="M92" s="30"/>
    </row>
    <row r="93" spans="1:13" ht="16.5" thickBot="1">
      <c r="A93" s="31">
        <v>29</v>
      </c>
      <c r="B93" s="30"/>
      <c r="C93" s="30"/>
      <c r="D93"/>
      <c r="F93" s="31">
        <v>29</v>
      </c>
      <c r="G93" s="30"/>
      <c r="H93" s="30">
        <v>1</v>
      </c>
      <c r="K93" s="31">
        <v>29</v>
      </c>
      <c r="L93" s="30"/>
      <c r="M93" s="30"/>
    </row>
    <row r="94" spans="1:13" ht="16.5" thickBot="1">
      <c r="A94" s="34">
        <v>30</v>
      </c>
      <c r="B94" s="29"/>
      <c r="C94" s="29"/>
      <c r="D94"/>
      <c r="F94" s="31">
        <v>30</v>
      </c>
      <c r="G94" s="30"/>
      <c r="H94" s="30">
        <v>1</v>
      </c>
      <c r="K94" s="31">
        <v>30</v>
      </c>
      <c r="L94" s="30"/>
      <c r="M94" s="30"/>
    </row>
    <row r="95" spans="1:13" ht="16.5" thickBot="1">
      <c r="A95" s="36">
        <v>31</v>
      </c>
      <c r="B95" s="37"/>
      <c r="C95" s="37"/>
      <c r="D95"/>
      <c r="F95" s="31">
        <v>31</v>
      </c>
      <c r="G95" s="30"/>
      <c r="H95" s="30">
        <v>1</v>
      </c>
      <c r="K95" s="31">
        <v>31</v>
      </c>
      <c r="L95" s="30"/>
      <c r="M95" s="30"/>
    </row>
    <row r="96" spans="1:13" ht="16.5" thickBot="1">
      <c r="A96" s="31">
        <v>32</v>
      </c>
      <c r="B96" s="30"/>
      <c r="C96" s="30"/>
      <c r="D96"/>
      <c r="F96" s="31">
        <v>32</v>
      </c>
      <c r="G96" s="30"/>
      <c r="H96" s="30">
        <v>1</v>
      </c>
      <c r="K96" s="34">
        <v>32</v>
      </c>
      <c r="L96" s="29"/>
      <c r="M96" s="29"/>
    </row>
    <row r="97" spans="1:13" ht="16.5" thickBot="1">
      <c r="A97" s="31">
        <v>33</v>
      </c>
      <c r="B97" s="30"/>
      <c r="C97" s="30"/>
      <c r="D97"/>
      <c r="F97" s="34">
        <v>33</v>
      </c>
      <c r="G97" s="29"/>
      <c r="H97" s="29">
        <v>1</v>
      </c>
      <c r="K97" s="36">
        <v>33</v>
      </c>
      <c r="L97" s="37"/>
      <c r="M97" s="37">
        <v>1</v>
      </c>
    </row>
    <row r="98" spans="1:13" ht="16.5" thickBot="1">
      <c r="A98" s="34">
        <v>34</v>
      </c>
      <c r="B98" s="58"/>
      <c r="C98" s="58"/>
      <c r="D98"/>
      <c r="F98" s="36">
        <v>34</v>
      </c>
      <c r="G98" s="37"/>
      <c r="H98" s="37">
        <v>1</v>
      </c>
      <c r="K98" s="31">
        <v>34</v>
      </c>
      <c r="L98" s="30"/>
      <c r="M98" s="30"/>
    </row>
    <row r="99" spans="1:13" ht="16.5" thickBot="1">
      <c r="A99" s="305" t="s">
        <v>40</v>
      </c>
      <c r="B99" s="375"/>
      <c r="C99" s="69">
        <f>SUM(C65:C98)</f>
        <v>17</v>
      </c>
      <c r="D99"/>
      <c r="F99" s="31">
        <v>35</v>
      </c>
      <c r="G99" s="30"/>
      <c r="H99" s="30">
        <v>1</v>
      </c>
      <c r="K99" s="31">
        <v>35</v>
      </c>
      <c r="L99" s="30"/>
      <c r="M99" s="30"/>
    </row>
    <row r="100" spans="1:13" ht="16.5" customHeight="1" thickBot="1">
      <c r="A100" s="369" t="s">
        <v>39</v>
      </c>
      <c r="B100" s="374"/>
      <c r="C100" s="262"/>
      <c r="D100"/>
      <c r="F100" s="31">
        <v>36</v>
      </c>
      <c r="G100" s="30"/>
      <c r="H100" s="30">
        <v>1</v>
      </c>
      <c r="K100" s="31">
        <v>36</v>
      </c>
      <c r="L100" s="30"/>
      <c r="M100" s="58"/>
    </row>
    <row r="101" spans="1:13" ht="16.5" customHeight="1" thickBot="1">
      <c r="F101" s="31">
        <v>37</v>
      </c>
      <c r="G101" s="30"/>
      <c r="H101" s="30">
        <v>1</v>
      </c>
      <c r="K101" s="371" t="s">
        <v>40</v>
      </c>
      <c r="L101" s="373"/>
      <c r="M101" s="59">
        <f>SUM(M65:M100)</f>
        <v>18</v>
      </c>
    </row>
    <row r="102" spans="1:13" ht="16.5" thickBot="1">
      <c r="B102" s="28" t="s">
        <v>273</v>
      </c>
      <c r="F102" s="31">
        <v>38</v>
      </c>
      <c r="G102" s="30"/>
      <c r="H102" s="30">
        <v>1</v>
      </c>
      <c r="K102" s="369" t="s">
        <v>39</v>
      </c>
      <c r="L102" s="374"/>
      <c r="M102" s="262"/>
    </row>
    <row r="103" spans="1:13" ht="16.5" thickBot="1">
      <c r="B103" s="73">
        <f>60*100/111</f>
        <v>54.054054054054056</v>
      </c>
      <c r="F103" s="31">
        <v>39</v>
      </c>
      <c r="G103" s="30"/>
      <c r="H103" s="30"/>
    </row>
    <row r="104" spans="1:13" ht="16.5" thickBot="1">
      <c r="F104" s="31">
        <v>40</v>
      </c>
      <c r="G104" s="30"/>
      <c r="H104" s="30"/>
    </row>
    <row r="105" spans="1:13" ht="16.5" thickBot="1">
      <c r="F105" s="31">
        <v>41</v>
      </c>
      <c r="G105" s="30"/>
      <c r="H105" s="58">
        <v>1</v>
      </c>
    </row>
    <row r="106" spans="1:13" ht="16.5" thickBot="1">
      <c r="F106" s="371" t="s">
        <v>40</v>
      </c>
      <c r="G106" s="372"/>
      <c r="H106" s="59">
        <f>SUM(H65:H105)</f>
        <v>25</v>
      </c>
    </row>
    <row r="107" spans="1:13" ht="16.5" customHeight="1" thickBot="1">
      <c r="F107" s="369" t="s">
        <v>39</v>
      </c>
      <c r="G107" s="370"/>
      <c r="H107" s="262"/>
    </row>
    <row r="109" spans="1:13" s="38" customFormat="1" ht="15"/>
    <row r="143" spans="1:1">
      <c r="A143" s="28" t="s">
        <v>23</v>
      </c>
    </row>
  </sheetData>
  <mergeCells count="34">
    <mergeCell ref="F106:G106"/>
    <mergeCell ref="F107:G107"/>
    <mergeCell ref="K101:L101"/>
    <mergeCell ref="A1:N1"/>
    <mergeCell ref="A3:N3"/>
    <mergeCell ref="A11:N11"/>
    <mergeCell ref="A58:N58"/>
    <mergeCell ref="K102:L102"/>
    <mergeCell ref="K63:K64"/>
    <mergeCell ref="L63:L64"/>
    <mergeCell ref="A99:B99"/>
    <mergeCell ref="A100:B100"/>
    <mergeCell ref="G63:G64"/>
    <mergeCell ref="A63:A64"/>
    <mergeCell ref="B63:B64"/>
    <mergeCell ref="F63:F64"/>
    <mergeCell ref="A41:B41"/>
    <mergeCell ref="F39:G39"/>
    <mergeCell ref="F40:G40"/>
    <mergeCell ref="K55:L55"/>
    <mergeCell ref="K56:L56"/>
    <mergeCell ref="C41:D41"/>
    <mergeCell ref="A40:B40"/>
    <mergeCell ref="M56:N56"/>
    <mergeCell ref="H40:I40"/>
    <mergeCell ref="K16:K17"/>
    <mergeCell ref="L16:L17"/>
    <mergeCell ref="M16:N16"/>
    <mergeCell ref="H16:I16"/>
    <mergeCell ref="F16:F17"/>
    <mergeCell ref="G16:G17"/>
    <mergeCell ref="A16:A17"/>
    <mergeCell ref="B16:B17"/>
    <mergeCell ref="C16:D16"/>
  </mergeCells>
  <pageMargins left="0.70866141732283472" right="0.70866141732283472" top="0.74803149606299213" bottom="0.74803149606299213" header="0.31496062992125984" footer="0.31496062992125984"/>
  <pageSetup paperSize="9" scale="53" orientation="landscape" verticalDpi="0" r:id="rId1"/>
  <rowBreaks count="2" manualBreakCount="2">
    <brk id="56" max="16383" man="1"/>
    <brk id="10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A23"/>
  <sheetViews>
    <sheetView view="pageBreakPreview" topLeftCell="A3" zoomScaleNormal="90" zoomScaleSheetLayoutView="100" workbookViewId="0">
      <selection activeCell="A24" sqref="A24:XFD24"/>
    </sheetView>
  </sheetViews>
  <sheetFormatPr defaultRowHeight="15"/>
  <cols>
    <col min="1" max="1" width="109.7109375" customWidth="1"/>
  </cols>
  <sheetData>
    <row r="1" spans="1:1" ht="19.5" thickBot="1">
      <c r="A1" s="141" t="s">
        <v>118</v>
      </c>
    </row>
    <row r="2" spans="1:1" ht="15.75" thickBot="1">
      <c r="A2" s="135"/>
    </row>
    <row r="3" spans="1:1" ht="15.75" thickBot="1">
      <c r="A3" s="136" t="s">
        <v>101</v>
      </c>
    </row>
    <row r="4" spans="1:1" ht="36.75" customHeight="1" thickBot="1">
      <c r="A4" s="137"/>
    </row>
    <row r="5" spans="1:1" ht="16.5" customHeight="1" thickBot="1">
      <c r="A5" s="138" t="s">
        <v>102</v>
      </c>
    </row>
    <row r="6" spans="1:1" ht="33.75" customHeight="1" thickBot="1">
      <c r="A6" s="137" t="s">
        <v>256</v>
      </c>
    </row>
    <row r="7" spans="1:1" ht="15.75" thickBot="1">
      <c r="A7" s="138" t="s">
        <v>103</v>
      </c>
    </row>
    <row r="8" spans="1:1" ht="32.25" customHeight="1" thickBot="1">
      <c r="A8" s="265" t="s">
        <v>256</v>
      </c>
    </row>
    <row r="9" spans="1:1" ht="15.75" thickBot="1">
      <c r="A9" s="266" t="s">
        <v>104</v>
      </c>
    </row>
    <row r="10" spans="1:1" ht="32.25" customHeight="1" thickBot="1">
      <c r="A10" s="137"/>
    </row>
    <row r="11" spans="1:1" ht="15.75" thickBot="1">
      <c r="A11" s="138" t="s">
        <v>105</v>
      </c>
    </row>
    <row r="12" spans="1:1" ht="36" customHeight="1" thickBot="1">
      <c r="A12" s="137"/>
    </row>
    <row r="13" spans="1:1" ht="15.75" thickBot="1">
      <c r="A13" s="139" t="s">
        <v>242</v>
      </c>
    </row>
    <row r="14" spans="1:1" ht="33.75" customHeight="1" thickBot="1">
      <c r="A14" s="137" t="s">
        <v>257</v>
      </c>
    </row>
    <row r="15" spans="1:1" ht="15.75" thickBot="1">
      <c r="A15" s="138" t="s">
        <v>243</v>
      </c>
    </row>
    <row r="16" spans="1:1" ht="30" customHeight="1" thickBot="1">
      <c r="A16" s="137"/>
    </row>
    <row r="17" spans="1:1" ht="15.75" thickBot="1">
      <c r="A17" s="138" t="s">
        <v>244</v>
      </c>
    </row>
    <row r="18" spans="1:1" ht="33" customHeight="1" thickBot="1">
      <c r="A18" s="137"/>
    </row>
    <row r="19" spans="1:1" ht="15.75" thickBot="1">
      <c r="A19" s="249" t="s">
        <v>245</v>
      </c>
    </row>
    <row r="20" spans="1:1" ht="30.75" customHeight="1" thickBot="1">
      <c r="A20" s="250"/>
    </row>
    <row r="21" spans="1:1" ht="19.5" thickBot="1">
      <c r="A21" s="141" t="s">
        <v>119</v>
      </c>
    </row>
    <row r="23" spans="1:1" ht="62.25" customHeight="1" thickBot="1">
      <c r="A23" s="137" t="s">
        <v>256</v>
      </c>
    </row>
  </sheetData>
  <pageMargins left="0.70866141732283472" right="0.70866141732283472" top="0.74803149606299213" bottom="0.74803149606299213" header="0.31496062992125984" footer="0.31496062992125984"/>
  <pageSetup paperSize="9" scale="82" orientation="portrait" verticalDpi="0" r:id="rId1"/>
  <rowBreaks count="3" manualBreakCount="3">
    <brk id="8" max="16383" man="1"/>
    <brk id="14" max="16383" man="1"/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J70"/>
  <sheetViews>
    <sheetView view="pageBreakPreview" zoomScale="80" zoomScaleNormal="110" zoomScaleSheetLayoutView="80" workbookViewId="0">
      <selection activeCell="A6" sqref="A6"/>
    </sheetView>
  </sheetViews>
  <sheetFormatPr defaultRowHeight="15"/>
  <cols>
    <col min="1" max="1" width="109.42578125" style="135" customWidth="1"/>
    <col min="3" max="3" width="98" customWidth="1"/>
  </cols>
  <sheetData>
    <row r="1" spans="1:1" s="64" customFormat="1" ht="19.5" thickBot="1">
      <c r="A1" s="141" t="s">
        <v>109</v>
      </c>
    </row>
    <row r="2" spans="1:1" ht="15.75" thickBot="1"/>
    <row r="3" spans="1:1" ht="15.75" thickBot="1">
      <c r="A3" s="136" t="s">
        <v>101</v>
      </c>
    </row>
    <row r="4" spans="1:1" ht="39" customHeight="1" thickBot="1">
      <c r="A4" s="137"/>
    </row>
    <row r="5" spans="1:1" ht="15.75" thickBot="1">
      <c r="A5" s="138" t="s">
        <v>102</v>
      </c>
    </row>
    <row r="6" spans="1:1" ht="48" customHeight="1" thickBot="1">
      <c r="A6" s="137"/>
    </row>
    <row r="7" spans="1:1" ht="15.75" thickBot="1">
      <c r="A7" s="138" t="s">
        <v>103</v>
      </c>
    </row>
    <row r="8" spans="1:1" ht="43.5" customHeight="1" thickBot="1">
      <c r="A8" s="137"/>
    </row>
    <row r="9" spans="1:1" ht="15.75" thickBot="1">
      <c r="A9" s="138" t="s">
        <v>104</v>
      </c>
    </row>
    <row r="10" spans="1:1" ht="42" customHeight="1" thickBot="1">
      <c r="A10" s="137"/>
    </row>
    <row r="11" spans="1:1" ht="15.75" thickBot="1">
      <c r="A11" s="138" t="s">
        <v>105</v>
      </c>
    </row>
    <row r="12" spans="1:1" ht="42.75" customHeight="1" thickBot="1">
      <c r="A12" s="137"/>
    </row>
    <row r="13" spans="1:1" ht="15.75" thickBot="1">
      <c r="A13" s="138" t="s">
        <v>106</v>
      </c>
    </row>
    <row r="14" spans="1:1" ht="30" customHeight="1" thickBot="1">
      <c r="A14" s="137"/>
    </row>
    <row r="15" spans="1:1" ht="15.75" thickBot="1">
      <c r="A15" s="138" t="s">
        <v>107</v>
      </c>
    </row>
    <row r="16" spans="1:1" ht="15.75" thickBot="1">
      <c r="A16" s="137"/>
    </row>
    <row r="17" spans="1:10" ht="15.75" thickBot="1"/>
    <row r="18" spans="1:10" ht="19.5" thickBot="1">
      <c r="A18" s="141" t="s">
        <v>113</v>
      </c>
      <c r="D18" s="81"/>
      <c r="E18" s="81"/>
      <c r="F18" s="81"/>
      <c r="G18" s="81"/>
      <c r="H18" s="81"/>
      <c r="I18" s="81"/>
      <c r="J18" s="81"/>
    </row>
    <row r="19" spans="1:10" ht="15.75" thickBot="1"/>
    <row r="20" spans="1:10" ht="15.75" thickBot="1">
      <c r="A20" s="139" t="s">
        <v>108</v>
      </c>
    </row>
    <row r="21" spans="1:10" ht="51" customHeight="1" thickBot="1">
      <c r="A21" s="140"/>
    </row>
    <row r="22" spans="1:10" ht="15.75" thickBot="1">
      <c r="A22" s="138" t="s">
        <v>101</v>
      </c>
    </row>
    <row r="23" spans="1:10" ht="53.25" customHeight="1" thickBot="1">
      <c r="A23" s="137"/>
    </row>
    <row r="24" spans="1:10" ht="15.75" thickBot="1">
      <c r="A24" s="138" t="s">
        <v>102</v>
      </c>
      <c r="C24" s="134"/>
    </row>
    <row r="25" spans="1:10" ht="60" customHeight="1" thickBot="1">
      <c r="A25" s="137"/>
    </row>
    <row r="26" spans="1:10" ht="15.75" thickBot="1">
      <c r="A26" s="138" t="s">
        <v>103</v>
      </c>
    </row>
    <row r="27" spans="1:10" ht="53.25" customHeight="1" thickBot="1">
      <c r="A27" s="137"/>
    </row>
    <row r="28" spans="1:10" ht="15.75" thickBot="1">
      <c r="A28" s="138" t="s">
        <v>104</v>
      </c>
    </row>
    <row r="29" spans="1:10" ht="48.75" customHeight="1" thickBot="1">
      <c r="A29" s="137"/>
    </row>
    <row r="30" spans="1:10" ht="15.75" thickBot="1">
      <c r="A30" s="138" t="s">
        <v>105</v>
      </c>
    </row>
    <row r="31" spans="1:10" ht="68.25" customHeight="1" thickBot="1">
      <c r="A31" s="137"/>
    </row>
    <row r="32" spans="1:10" ht="15.75" thickBot="1"/>
    <row r="33" spans="1:1" ht="19.5" thickBot="1">
      <c r="A33" s="141" t="s">
        <v>116</v>
      </c>
    </row>
    <row r="34" spans="1:1" ht="16.5" customHeight="1" thickBot="1"/>
    <row r="35" spans="1:1" ht="15.75" thickBot="1">
      <c r="A35" s="136" t="s">
        <v>101</v>
      </c>
    </row>
    <row r="36" spans="1:1" ht="61.5" customHeight="1" thickBot="1">
      <c r="A36" s="137"/>
    </row>
    <row r="37" spans="1:1" ht="15.75" thickBot="1">
      <c r="A37" s="138" t="s">
        <v>102</v>
      </c>
    </row>
    <row r="38" spans="1:1" ht="57" customHeight="1" thickBot="1">
      <c r="A38" s="137"/>
    </row>
    <row r="39" spans="1:1" ht="15.75" thickBot="1">
      <c r="A39" s="138" t="s">
        <v>103</v>
      </c>
    </row>
    <row r="40" spans="1:1" ht="66.75" customHeight="1" thickBot="1">
      <c r="A40" s="137"/>
    </row>
    <row r="41" spans="1:1" ht="15.75" thickBot="1">
      <c r="A41" s="138" t="s">
        <v>104</v>
      </c>
    </row>
    <row r="42" spans="1:1" ht="15.75" thickBot="1">
      <c r="A42" s="137"/>
    </row>
    <row r="43" spans="1:1" ht="15.75" thickBot="1">
      <c r="A43" s="138" t="s">
        <v>105</v>
      </c>
    </row>
    <row r="44" spans="1:1" ht="31.5" customHeight="1" thickBot="1">
      <c r="A44" s="137"/>
    </row>
    <row r="45" spans="1:1" ht="15.75" thickBot="1">
      <c r="A45" s="138" t="s">
        <v>106</v>
      </c>
    </row>
    <row r="46" spans="1:1" ht="45.75" customHeight="1" thickBot="1">
      <c r="A46" s="137"/>
    </row>
    <row r="47" spans="1:1" ht="15.75" thickBot="1">
      <c r="A47" s="138" t="s">
        <v>107</v>
      </c>
    </row>
    <row r="48" spans="1:1" ht="52.5" customHeight="1" thickBot="1">
      <c r="A48" s="137"/>
    </row>
    <row r="49" spans="1:1" ht="15.75" thickBot="1">
      <c r="A49" s="138" t="s">
        <v>117</v>
      </c>
    </row>
    <row r="50" spans="1:1" ht="53.25" customHeight="1" thickBot="1">
      <c r="A50" s="137"/>
    </row>
    <row r="52" spans="1:1" ht="15.75" thickBot="1"/>
    <row r="53" spans="1:1" ht="19.5" thickBot="1">
      <c r="A53" s="141" t="s">
        <v>110</v>
      </c>
    </row>
    <row r="54" spans="1:1" ht="15.75" thickBot="1">
      <c r="A54"/>
    </row>
    <row r="55" spans="1:1" ht="65.25" customHeight="1" thickBot="1">
      <c r="A55" s="142" t="s">
        <v>111</v>
      </c>
    </row>
    <row r="56" spans="1:1" ht="15.75" thickBot="1">
      <c r="A56" s="137"/>
    </row>
    <row r="57" spans="1:1" ht="15.75" thickBot="1">
      <c r="A57" s="138" t="s">
        <v>112</v>
      </c>
    </row>
    <row r="58" spans="1:1" ht="57" customHeight="1" thickBot="1">
      <c r="A58" s="137"/>
    </row>
    <row r="59" spans="1:1" ht="19.5" thickBot="1">
      <c r="A59" s="141" t="s">
        <v>114</v>
      </c>
    </row>
    <row r="60" spans="1:1">
      <c r="A60"/>
    </row>
    <row r="61" spans="1:1" ht="15.75" thickBot="1">
      <c r="A61" s="138" t="s">
        <v>111</v>
      </c>
    </row>
    <row r="62" spans="1:1" ht="45.75" customHeight="1" thickBot="1">
      <c r="A62" s="137"/>
    </row>
    <row r="63" spans="1:1" ht="15.75" thickBot="1">
      <c r="A63" s="138" t="s">
        <v>112</v>
      </c>
    </row>
    <row r="64" spans="1:1" ht="42" customHeight="1" thickBot="1">
      <c r="A64" s="137"/>
    </row>
    <row r="65" spans="1:1" ht="19.5" thickBot="1">
      <c r="A65" s="141" t="s">
        <v>115</v>
      </c>
    </row>
    <row r="66" spans="1:1" ht="15.75" thickBot="1">
      <c r="A66"/>
    </row>
    <row r="67" spans="1:1" ht="15.75" thickBot="1">
      <c r="A67" s="142" t="s">
        <v>111</v>
      </c>
    </row>
    <row r="68" spans="1:1" ht="70.5" customHeight="1" thickBot="1">
      <c r="A68" s="137"/>
    </row>
    <row r="69" spans="1:1">
      <c r="A69"/>
    </row>
    <row r="70" spans="1:1">
      <c r="A70"/>
    </row>
  </sheetData>
  <pageMargins left="0.70866141732283472" right="0.70866141732283472" top="0.74803149606299213" bottom="0.74803149606299213" header="0.31496062992125984" footer="0.31496062992125984"/>
  <pageSetup paperSize="9" scale="83" orientation="portrait" verticalDpi="0" r:id="rId1"/>
  <rowBreaks count="3" manualBreakCount="3">
    <brk id="21" man="1"/>
    <brk id="32" max="16383" man="1"/>
    <brk id="52" man="1"/>
  </rowBreaks>
  <colBreaks count="1" manualBreakCount="1">
    <brk id="1" max="56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B44"/>
  <sheetViews>
    <sheetView view="pageBreakPreview" zoomScale="80" zoomScaleSheetLayoutView="80" workbookViewId="0">
      <selection activeCell="A15" sqref="A15:B44"/>
    </sheetView>
  </sheetViews>
  <sheetFormatPr defaultRowHeight="15.75"/>
  <cols>
    <col min="1" max="1" width="42.140625" style="124" customWidth="1"/>
    <col min="2" max="2" width="108.140625" style="35" customWidth="1"/>
    <col min="3" max="16384" width="9.140625" style="35"/>
  </cols>
  <sheetData>
    <row r="1" spans="1:2" ht="19.5" thickBot="1">
      <c r="A1" s="379" t="s">
        <v>91</v>
      </c>
      <c r="B1" s="347"/>
    </row>
    <row r="2" spans="1:2" ht="16.5" thickBot="1">
      <c r="A2" s="123"/>
      <c r="B2" s="123"/>
    </row>
    <row r="3" spans="1:2" ht="16.5" thickBot="1">
      <c r="A3" s="380" t="s">
        <v>98</v>
      </c>
      <c r="B3" s="381"/>
    </row>
    <row r="4" spans="1:2" ht="16.5" thickBot="1">
      <c r="A4" s="129" t="s">
        <v>276</v>
      </c>
      <c r="B4" s="130" t="s">
        <v>277</v>
      </c>
    </row>
    <row r="5" spans="1:2" ht="16.5" thickBot="1">
      <c r="A5" s="131" t="s">
        <v>279</v>
      </c>
      <c r="B5" s="132" t="s">
        <v>278</v>
      </c>
    </row>
    <row r="6" spans="1:2" ht="16.5" thickBot="1">
      <c r="A6" s="129" t="s">
        <v>37</v>
      </c>
      <c r="B6" s="133" t="s">
        <v>100</v>
      </c>
    </row>
    <row r="7" spans="1:2" ht="16.5" thickBot="1">
      <c r="A7" s="384" t="s">
        <v>90</v>
      </c>
      <c r="B7" s="384"/>
    </row>
    <row r="8" spans="1:2" ht="114" customHeight="1" thickBot="1">
      <c r="A8" s="267" t="s">
        <v>280</v>
      </c>
      <c r="B8" s="274"/>
    </row>
    <row r="9" spans="1:2" ht="32.25" thickBot="1">
      <c r="A9" s="269" t="s">
        <v>38</v>
      </c>
      <c r="B9" s="270"/>
    </row>
    <row r="10" spans="1:2" ht="78" customHeight="1" thickBot="1">
      <c r="A10" s="268" t="s">
        <v>281</v>
      </c>
      <c r="B10" s="271"/>
    </row>
    <row r="11" spans="1:2" ht="87.75" customHeight="1" thickBot="1">
      <c r="A11" s="272" t="s">
        <v>282</v>
      </c>
      <c r="B11" s="273"/>
    </row>
    <row r="12" spans="1:2" ht="70.5" customHeight="1" thickBot="1">
      <c r="A12" s="275" t="s">
        <v>284</v>
      </c>
      <c r="B12" s="273"/>
    </row>
    <row r="13" spans="1:2" ht="60" customHeight="1" thickBot="1">
      <c r="A13" s="261" t="s">
        <v>283</v>
      </c>
      <c r="B13" s="264"/>
    </row>
    <row r="14" spans="1:2" ht="16.5" thickBot="1">
      <c r="A14" s="380" t="s">
        <v>99</v>
      </c>
      <c r="B14" s="381"/>
    </row>
    <row r="15" spans="1:2">
      <c r="A15" s="308" t="s">
        <v>285</v>
      </c>
      <c r="B15" s="385"/>
    </row>
    <row r="16" spans="1:2">
      <c r="A16" s="311"/>
      <c r="B16" s="386"/>
    </row>
    <row r="17" spans="1:2">
      <c r="A17" s="311"/>
      <c r="B17" s="386"/>
    </row>
    <row r="18" spans="1:2">
      <c r="A18" s="311"/>
      <c r="B18" s="386"/>
    </row>
    <row r="19" spans="1:2">
      <c r="A19" s="311"/>
      <c r="B19" s="386"/>
    </row>
    <row r="20" spans="1:2" ht="16.5" thickBot="1">
      <c r="A20" s="310"/>
      <c r="B20" s="387"/>
    </row>
    <row r="21" spans="1:2">
      <c r="A21" s="308" t="s">
        <v>92</v>
      </c>
      <c r="B21" s="376"/>
    </row>
    <row r="22" spans="1:2">
      <c r="A22" s="311"/>
      <c r="B22" s="377"/>
    </row>
    <row r="23" spans="1:2">
      <c r="A23" s="311"/>
      <c r="B23" s="377"/>
    </row>
    <row r="24" spans="1:2">
      <c r="A24" s="311"/>
      <c r="B24" s="377"/>
    </row>
    <row r="25" spans="1:2" ht="16.5" thickBot="1">
      <c r="A25" s="311"/>
      <c r="B25" s="377"/>
    </row>
    <row r="26" spans="1:2">
      <c r="A26" s="308" t="s">
        <v>93</v>
      </c>
      <c r="B26" s="376"/>
    </row>
    <row r="27" spans="1:2">
      <c r="A27" s="311"/>
      <c r="B27" s="377"/>
    </row>
    <row r="28" spans="1:2">
      <c r="A28" s="311"/>
      <c r="B28" s="377"/>
    </row>
    <row r="29" spans="1:2">
      <c r="A29" s="311"/>
      <c r="B29" s="377"/>
    </row>
    <row r="30" spans="1:2">
      <c r="A30" s="311"/>
      <c r="B30" s="377"/>
    </row>
    <row r="31" spans="1:2" ht="16.5" thickBot="1">
      <c r="A31" s="310"/>
      <c r="B31" s="378"/>
    </row>
    <row r="32" spans="1:2">
      <c r="A32" s="308" t="s">
        <v>94</v>
      </c>
      <c r="B32" s="376"/>
    </row>
    <row r="33" spans="1:2" ht="33.75" customHeight="1" thickBot="1">
      <c r="A33" s="311"/>
      <c r="B33" s="377"/>
    </row>
    <row r="34" spans="1:2" ht="48" thickBot="1">
      <c r="A34" s="261" t="s">
        <v>286</v>
      </c>
      <c r="B34" s="126"/>
    </row>
    <row r="35" spans="1:2">
      <c r="A35" s="308" t="s">
        <v>287</v>
      </c>
      <c r="B35" s="376"/>
    </row>
    <row r="36" spans="1:2">
      <c r="A36" s="311"/>
      <c r="B36" s="377"/>
    </row>
    <row r="37" spans="1:2" ht="16.5" thickBot="1">
      <c r="A37" s="311"/>
      <c r="B37" s="377"/>
    </row>
    <row r="38" spans="1:2">
      <c r="A38" s="308" t="s">
        <v>95</v>
      </c>
      <c r="B38" s="376"/>
    </row>
    <row r="39" spans="1:2" ht="16.5" thickBot="1">
      <c r="A39" s="311"/>
      <c r="B39" s="377"/>
    </row>
    <row r="40" spans="1:2">
      <c r="A40" s="308" t="s">
        <v>96</v>
      </c>
      <c r="B40" s="382"/>
    </row>
    <row r="41" spans="1:2" ht="16.5" thickBot="1">
      <c r="A41" s="310"/>
      <c r="B41" s="383"/>
    </row>
    <row r="42" spans="1:2">
      <c r="A42" s="308" t="s">
        <v>97</v>
      </c>
      <c r="B42" s="376"/>
    </row>
    <row r="43" spans="1:2">
      <c r="A43" s="311"/>
      <c r="B43" s="377"/>
    </row>
    <row r="44" spans="1:2">
      <c r="A44" s="311"/>
      <c r="B44" s="377"/>
    </row>
  </sheetData>
  <mergeCells count="20">
    <mergeCell ref="A40:A41"/>
    <mergeCell ref="B40:B41"/>
    <mergeCell ref="A42:A44"/>
    <mergeCell ref="B42:B44"/>
    <mergeCell ref="A7:B7"/>
    <mergeCell ref="A14:B14"/>
    <mergeCell ref="B15:B20"/>
    <mergeCell ref="A35:A37"/>
    <mergeCell ref="B35:B37"/>
    <mergeCell ref="A38:A39"/>
    <mergeCell ref="B38:B39"/>
    <mergeCell ref="A21:A25"/>
    <mergeCell ref="B21:B25"/>
    <mergeCell ref="A26:A31"/>
    <mergeCell ref="B26:B31"/>
    <mergeCell ref="A32:A33"/>
    <mergeCell ref="B32:B33"/>
    <mergeCell ref="A1:B1"/>
    <mergeCell ref="A15:A20"/>
    <mergeCell ref="A3:B3"/>
  </mergeCells>
  <pageMargins left="0.7" right="0.7" top="0.75" bottom="0.75" header="0.3" footer="0.3"/>
  <pageSetup paperSize="9" scale="4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12</vt:i4>
      </vt:variant>
      <vt:variant>
        <vt:lpstr>Navngivne områder</vt:lpstr>
      </vt:variant>
      <vt:variant>
        <vt:i4>7</vt:i4>
      </vt:variant>
    </vt:vector>
  </HeadingPairs>
  <TitlesOfParts>
    <vt:vector size="19" baseType="lpstr">
      <vt:lpstr>Summary</vt:lpstr>
      <vt:lpstr>Attendance</vt:lpstr>
      <vt:lpstr>Smileys</vt:lpstr>
      <vt:lpstr>Smileys final</vt:lpstr>
      <vt:lpstr>Parents' evaluations</vt:lpstr>
      <vt:lpstr>Parent's attendance</vt:lpstr>
      <vt:lpstr>FGD Analysis compiled</vt:lpstr>
      <vt:lpstr>FGD Analysis</vt:lpstr>
      <vt:lpstr>Field Coor's reports comb</vt:lpstr>
      <vt:lpstr>Photomonitoring</vt:lpstr>
      <vt:lpstr>Eval of facilitator train</vt:lpstr>
      <vt:lpstr>Ark1</vt:lpstr>
      <vt:lpstr>Attendance!Udskriftsområde</vt:lpstr>
      <vt:lpstr>'FGD Analysis'!Udskriftsområde</vt:lpstr>
      <vt:lpstr>'Field Coor''s reports comb'!Udskriftsområde</vt:lpstr>
      <vt:lpstr>'Parent''s attendance'!Udskriftsområde</vt:lpstr>
      <vt:lpstr>'Parents'' evaluations'!Udskriftsområde</vt:lpstr>
      <vt:lpstr>Photomonitoring!Udskriftsområde</vt:lpstr>
      <vt:lpstr>Smileys!Udskriftsområde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sara marie rasmussen</cp:lastModifiedBy>
  <cp:lastPrinted>2012-08-21T15:30:29Z</cp:lastPrinted>
  <dcterms:created xsi:type="dcterms:W3CDTF">2011-05-31T13:42:50Z</dcterms:created>
  <dcterms:modified xsi:type="dcterms:W3CDTF">2013-02-01T12:31:49Z</dcterms:modified>
</cp:coreProperties>
</file>